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8235"/>
  </bookViews>
  <sheets>
    <sheet name="Hoja2" sheetId="2" r:id="rId1"/>
    <sheet name="Hoja1" sheetId="3" r:id="rId2"/>
  </sheets>
  <definedNames>
    <definedName name="_xlnm._FilterDatabase" localSheetId="0" hidden="1">Hoja2!$B$1:$R$27</definedName>
    <definedName name="_xlnm.Print_Area" localSheetId="0">Hoja2!$A$1:$X$28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2" l="1"/>
  <c r="N17" i="2"/>
  <c r="O17" i="2"/>
  <c r="P17" i="2"/>
  <c r="Q17" i="2"/>
  <c r="R10" i="2" l="1"/>
  <c r="R13" i="2"/>
  <c r="R12" i="2"/>
  <c r="R16" i="2"/>
  <c r="R4" i="2"/>
  <c r="R11" i="2"/>
  <c r="R19" i="2"/>
  <c r="R3" i="2"/>
  <c r="R2" i="2"/>
  <c r="R7" i="2"/>
  <c r="R8" i="2"/>
  <c r="R18" i="2"/>
  <c r="R15" i="2"/>
  <c r="R22" i="2"/>
  <c r="N22" i="2"/>
  <c r="O22" i="2"/>
  <c r="P22" i="2"/>
  <c r="Q22" i="2"/>
  <c r="Q5" i="2"/>
  <c r="Q9" i="2"/>
  <c r="Q3" i="2"/>
  <c r="Q7" i="2"/>
  <c r="Q4" i="2"/>
  <c r="Q13" i="2"/>
  <c r="Q14" i="2"/>
  <c r="Q8" i="2"/>
  <c r="Q10" i="2"/>
  <c r="Q11" i="2"/>
  <c r="Q12" i="2"/>
  <c r="Q21" i="2"/>
  <c r="Q20" i="2"/>
  <c r="Q15" i="2"/>
  <c r="Q23" i="2"/>
  <c r="Q24" i="2"/>
  <c r="Q18" i="2"/>
  <c r="Q16" i="2"/>
  <c r="Q25" i="2"/>
  <c r="Q26" i="2"/>
  <c r="Q27" i="2"/>
  <c r="Q19" i="2"/>
  <c r="Q6" i="2"/>
  <c r="Q2" i="2"/>
  <c r="P5" i="2"/>
  <c r="P9" i="2"/>
  <c r="P3" i="2"/>
  <c r="P7" i="2"/>
  <c r="P4" i="2"/>
  <c r="P13" i="2"/>
  <c r="P14" i="2"/>
  <c r="P8" i="2"/>
  <c r="P10" i="2"/>
  <c r="P11" i="2"/>
  <c r="P12" i="2"/>
  <c r="P21" i="2"/>
  <c r="P20" i="2"/>
  <c r="P15" i="2"/>
  <c r="P23" i="2"/>
  <c r="P24" i="2"/>
  <c r="P18" i="2"/>
  <c r="P16" i="2"/>
  <c r="P25" i="2"/>
  <c r="P26" i="2"/>
  <c r="P27" i="2"/>
  <c r="P19" i="2"/>
  <c r="P6" i="2"/>
  <c r="P2" i="2"/>
  <c r="O5" i="2"/>
  <c r="O9" i="2"/>
  <c r="O3" i="2"/>
  <c r="O7" i="2"/>
  <c r="O4" i="2"/>
  <c r="O13" i="2"/>
  <c r="O14" i="2"/>
  <c r="O8" i="2"/>
  <c r="O10" i="2"/>
  <c r="O11" i="2"/>
  <c r="O12" i="2"/>
  <c r="O21" i="2"/>
  <c r="O20" i="2"/>
  <c r="O15" i="2"/>
  <c r="O23" i="2"/>
  <c r="O24" i="2"/>
  <c r="O18" i="2"/>
  <c r="O16" i="2"/>
  <c r="O25" i="2"/>
  <c r="O26" i="2"/>
  <c r="O27" i="2"/>
  <c r="O19" i="2"/>
  <c r="O6" i="2"/>
  <c r="O2" i="2"/>
  <c r="N5" i="2"/>
  <c r="N9" i="2"/>
  <c r="N3" i="2"/>
  <c r="N7" i="2"/>
  <c r="N4" i="2"/>
  <c r="N13" i="2"/>
  <c r="N14" i="2"/>
  <c r="N8" i="2"/>
  <c r="N10" i="2"/>
  <c r="N11" i="2"/>
  <c r="N12" i="2"/>
  <c r="N21" i="2"/>
  <c r="N20" i="2"/>
  <c r="N15" i="2"/>
  <c r="N23" i="2"/>
  <c r="N24" i="2"/>
  <c r="N18" i="2"/>
  <c r="N16" i="2"/>
  <c r="N25" i="2"/>
  <c r="N26" i="2"/>
  <c r="N27" i="2"/>
  <c r="N19" i="2"/>
  <c r="N6" i="2"/>
  <c r="N2" i="2"/>
  <c r="R20" i="2" l="1"/>
  <c r="R21" i="2"/>
  <c r="R14" i="2"/>
  <c r="R9" i="2"/>
  <c r="R5" i="2"/>
  <c r="R6" i="2"/>
  <c r="R27" i="2"/>
  <c r="R25" i="2" l="1"/>
  <c r="R24" i="2"/>
  <c r="R23" i="2"/>
  <c r="R26" i="2"/>
</calcChain>
</file>

<file path=xl/sharedStrings.xml><?xml version="1.0" encoding="utf-8"?>
<sst xmlns="http://schemas.openxmlformats.org/spreadsheetml/2006/main" count="101" uniqueCount="67">
  <si>
    <t>Nº Federado</t>
  </si>
  <si>
    <t>Nombre</t>
  </si>
  <si>
    <t>Apellidos</t>
  </si>
  <si>
    <t>Club de Tiro</t>
  </si>
  <si>
    <t>Javier</t>
  </si>
  <si>
    <t>Lopez</t>
  </si>
  <si>
    <t>Tiromadrid</t>
  </si>
  <si>
    <t>Jose A.</t>
  </si>
  <si>
    <t>Gila</t>
  </si>
  <si>
    <t>Daniel</t>
  </si>
  <si>
    <t>Alvarez</t>
  </si>
  <si>
    <t>Bernardo</t>
  </si>
  <si>
    <t>Peris</t>
  </si>
  <si>
    <t>Fernando</t>
  </si>
  <si>
    <t>Olias</t>
  </si>
  <si>
    <t>Enrique</t>
  </si>
  <si>
    <t>Guerrero</t>
  </si>
  <si>
    <t>Lino</t>
  </si>
  <si>
    <t>Martinez</t>
  </si>
  <si>
    <t>Gregorz</t>
  </si>
  <si>
    <t>Adam</t>
  </si>
  <si>
    <t>Francisco</t>
  </si>
  <si>
    <t>Arriaga</t>
  </si>
  <si>
    <t>Diez</t>
  </si>
  <si>
    <t>Jesus</t>
  </si>
  <si>
    <t>Arcones</t>
  </si>
  <si>
    <t>Arguedas</t>
  </si>
  <si>
    <t>Eduardo</t>
  </si>
  <si>
    <t>Panisello</t>
  </si>
  <si>
    <t>J. Ignacio</t>
  </si>
  <si>
    <t>Martin</t>
  </si>
  <si>
    <t>Benigno</t>
  </si>
  <si>
    <t>Louzado</t>
  </si>
  <si>
    <t>Jose Ignacio</t>
  </si>
  <si>
    <t>García Martín</t>
  </si>
  <si>
    <t>Posición</t>
  </si>
  <si>
    <t>Mª Carmen</t>
  </si>
  <si>
    <t>Fuentes</t>
  </si>
  <si>
    <t>Ramón</t>
  </si>
  <si>
    <t>Arjona Martínez</t>
  </si>
  <si>
    <t>Rafael</t>
  </si>
  <si>
    <t>Herrero Marique</t>
  </si>
  <si>
    <t>Mario</t>
  </si>
  <si>
    <t>Esteban Iglesias</t>
  </si>
  <si>
    <t>José Mª</t>
  </si>
  <si>
    <t>Martínez Pinilla</t>
  </si>
  <si>
    <t>posicion</t>
  </si>
  <si>
    <t>total</t>
  </si>
  <si>
    <t>max</t>
  </si>
  <si>
    <t>min</t>
  </si>
  <si>
    <t>media</t>
  </si>
  <si>
    <t>puntuación</t>
  </si>
  <si>
    <t>clasificación</t>
  </si>
  <si>
    <t>puntos</t>
  </si>
  <si>
    <t>Preparatorias</t>
  </si>
  <si>
    <t>Regional</t>
  </si>
  <si>
    <t>igualar</t>
  </si>
  <si>
    <t>mejorar</t>
  </si>
  <si>
    <t>Joaquín</t>
  </si>
  <si>
    <t>Martinez de Aguirre</t>
  </si>
  <si>
    <t>Azpilicueta</t>
  </si>
  <si>
    <t>participar</t>
  </si>
  <si>
    <t>pos.</t>
  </si>
  <si>
    <t>Rodríguez Blasco</t>
  </si>
  <si>
    <t>Jose L.</t>
  </si>
  <si>
    <t>Valentin</t>
  </si>
  <si>
    <t>Gis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</si>
</sst>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1" fillId="2" borderId="11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0" fontId="4" fillId="4" borderId="21" xfId="1" applyFont="1" applyFill="1" applyBorder="1" applyAlignment="1">
      <alignment horizontal="center"/>
    </xf>
    <xf numFmtId="0" fontId="4" fillId="4" borderId="21" xfId="1" applyFont="1" applyFill="1" applyBorder="1" applyAlignment="1">
      <alignment horizontal="center" vertical="center"/>
    </xf>
    <xf numFmtId="16" fontId="4" fillId="4" borderId="21" xfId="1" applyNumberFormat="1" applyFont="1" applyFill="1" applyBorder="1" applyAlignment="1">
      <alignment horizontal="center" vertical="center"/>
    </xf>
    <xf numFmtId="0" fontId="4" fillId="4" borderId="22" xfId="1" applyFont="1" applyFill="1" applyBorder="1" applyAlignment="1">
      <alignment horizontal="center"/>
    </xf>
    <xf numFmtId="0" fontId="4" fillId="4" borderId="23" xfId="1" applyFont="1" applyFill="1" applyBorder="1" applyAlignment="1">
      <alignment horizontal="center" vertical="center"/>
    </xf>
    <xf numFmtId="0" fontId="1" fillId="0" borderId="6" xfId="2" applyFont="1" applyFill="1" applyBorder="1" applyAlignment="1">
      <alignment horizontal="center" wrapText="1"/>
    </xf>
    <xf numFmtId="0" fontId="1" fillId="0" borderId="1" xfId="2" applyFont="1" applyFill="1" applyBorder="1" applyAlignment="1">
      <alignment horizontal="center" wrapText="1"/>
    </xf>
    <xf numFmtId="0" fontId="1" fillId="0" borderId="9" xfId="2" applyFont="1" applyFill="1" applyBorder="1" applyAlignment="1">
      <alignment horizontal="center" wrapText="1"/>
    </xf>
    <xf numFmtId="1" fontId="1" fillId="0" borderId="6" xfId="2" applyNumberFormat="1" applyFont="1" applyFill="1" applyBorder="1" applyAlignment="1">
      <alignment horizontal="center" wrapText="1"/>
    </xf>
    <xf numFmtId="1" fontId="1" fillId="0" borderId="1" xfId="2" applyNumberFormat="1" applyFont="1" applyFill="1" applyBorder="1" applyAlignment="1">
      <alignment horizontal="center" wrapText="1"/>
    </xf>
    <xf numFmtId="0" fontId="2" fillId="0" borderId="1" xfId="2" applyBorder="1" applyAlignment="1">
      <alignment horizontal="center"/>
    </xf>
    <xf numFmtId="0" fontId="2" fillId="0" borderId="9" xfId="2" applyBorder="1" applyAlignment="1">
      <alignment horizontal="center"/>
    </xf>
    <xf numFmtId="0" fontId="0" fillId="0" borderId="13" xfId="0" applyBorder="1"/>
    <xf numFmtId="0" fontId="0" fillId="0" borderId="14" xfId="0" applyFill="1" applyBorder="1" applyAlignment="1">
      <alignment horizontal="center"/>
    </xf>
    <xf numFmtId="0" fontId="1" fillId="0" borderId="18" xfId="2" applyFont="1" applyFill="1" applyBorder="1" applyAlignment="1">
      <alignment horizontal="center" wrapText="1"/>
    </xf>
    <xf numFmtId="0" fontId="1" fillId="0" borderId="19" xfId="2" applyFont="1" applyFill="1" applyBorder="1" applyAlignment="1">
      <alignment horizontal="center" wrapText="1"/>
    </xf>
    <xf numFmtId="0" fontId="2" fillId="0" borderId="19" xfId="2" applyBorder="1" applyAlignment="1">
      <alignment horizontal="center"/>
    </xf>
    <xf numFmtId="0" fontId="1" fillId="0" borderId="20" xfId="2" applyFont="1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3">
    <cellStyle name="Normal" xfId="0" builtinId="0"/>
    <cellStyle name="Normal_Hoja2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abSelected="1" view="pageBreakPreview" zoomScale="60" zoomScaleNormal="60" workbookViewId="0">
      <selection activeCell="J41" sqref="J41"/>
    </sheetView>
  </sheetViews>
  <sheetFormatPr baseColWidth="10" defaultRowHeight="15" x14ac:dyDescent="0.25"/>
  <cols>
    <col min="1" max="1" width="12.7109375" bestFit="1" customWidth="1"/>
    <col min="2" max="2" width="16.85546875" style="2" bestFit="1" customWidth="1"/>
    <col min="3" max="3" width="14.140625" style="2" bestFit="1" customWidth="1"/>
    <col min="4" max="4" width="20.85546875" style="2" bestFit="1" customWidth="1"/>
    <col min="5" max="5" width="16.85546875" style="2" bestFit="1" customWidth="1"/>
    <col min="6" max="6" width="9.7109375" style="1" bestFit="1" customWidth="1"/>
    <col min="7" max="7" width="12.5703125" style="1" bestFit="1" customWidth="1"/>
    <col min="8" max="8" width="10.42578125" style="1" bestFit="1" customWidth="1"/>
    <col min="9" max="9" width="7.28515625" style="1" bestFit="1" customWidth="1"/>
    <col min="10" max="10" width="12.5703125" style="1" customWidth="1"/>
    <col min="11" max="11" width="7.28515625" style="1" bestFit="1" customWidth="1"/>
    <col min="12" max="12" width="12.5703125" style="1" customWidth="1"/>
    <col min="13" max="13" width="7.28515625" style="1" bestFit="1" customWidth="1"/>
    <col min="14" max="14" width="7.7109375" style="2" bestFit="1" customWidth="1"/>
    <col min="15" max="15" width="6.85546875" bestFit="1" customWidth="1"/>
    <col min="16" max="16" width="6.28515625" bestFit="1" customWidth="1"/>
    <col min="17" max="17" width="9.140625" bestFit="1" customWidth="1"/>
    <col min="18" max="18" width="15.140625" style="2" bestFit="1" customWidth="1"/>
    <col min="19" max="19" width="5.28515625" customWidth="1"/>
    <col min="20" max="20" width="14" bestFit="1" customWidth="1"/>
    <col min="21" max="21" width="8.42578125" bestFit="1" customWidth="1"/>
    <col min="22" max="22" width="6.140625" customWidth="1"/>
    <col min="23" max="23" width="14" bestFit="1" customWidth="1"/>
    <col min="24" max="24" width="8.42578125" bestFit="1" customWidth="1"/>
  </cols>
  <sheetData>
    <row r="1" spans="1:24" ht="15.75" thickBot="1" x14ac:dyDescent="0.3">
      <c r="A1" s="27" t="s">
        <v>35</v>
      </c>
      <c r="B1" s="24" t="s">
        <v>0</v>
      </c>
      <c r="C1" s="24" t="s">
        <v>1</v>
      </c>
      <c r="D1" s="24" t="s">
        <v>2</v>
      </c>
      <c r="E1" s="24" t="s">
        <v>3</v>
      </c>
      <c r="F1" s="26">
        <v>41287</v>
      </c>
      <c r="G1" s="25" t="s">
        <v>46</v>
      </c>
      <c r="H1" s="26">
        <v>41336</v>
      </c>
      <c r="I1" s="25" t="s">
        <v>62</v>
      </c>
      <c r="J1" s="26">
        <v>41525</v>
      </c>
      <c r="K1" s="25" t="s">
        <v>62</v>
      </c>
      <c r="L1" s="26">
        <v>41567</v>
      </c>
      <c r="M1" s="25" t="s">
        <v>62</v>
      </c>
      <c r="N1" s="25" t="s">
        <v>47</v>
      </c>
      <c r="O1" s="25" t="s">
        <v>48</v>
      </c>
      <c r="P1" s="25" t="s">
        <v>49</v>
      </c>
      <c r="Q1" s="25" t="s">
        <v>50</v>
      </c>
      <c r="R1" s="28" t="s">
        <v>51</v>
      </c>
      <c r="T1" s="42" t="s">
        <v>54</v>
      </c>
      <c r="U1" s="43"/>
      <c r="W1" s="42" t="s">
        <v>55</v>
      </c>
      <c r="X1" s="43"/>
    </row>
    <row r="2" spans="1:24" x14ac:dyDescent="0.25">
      <c r="A2" s="18">
        <v>1</v>
      </c>
      <c r="B2" s="29">
        <v>16836</v>
      </c>
      <c r="C2" s="29" t="s">
        <v>4</v>
      </c>
      <c r="D2" s="29" t="s">
        <v>5</v>
      </c>
      <c r="E2" s="29" t="s">
        <v>6</v>
      </c>
      <c r="F2" s="32">
        <v>553</v>
      </c>
      <c r="G2" s="32">
        <v>3</v>
      </c>
      <c r="H2" s="29">
        <v>560</v>
      </c>
      <c r="I2" s="29">
        <v>1</v>
      </c>
      <c r="J2" s="38">
        <v>555</v>
      </c>
      <c r="K2" s="38">
        <v>1</v>
      </c>
      <c r="L2" s="38">
        <v>543</v>
      </c>
      <c r="M2" s="38">
        <v>2</v>
      </c>
      <c r="N2" s="21">
        <f>F2+H2+J2</f>
        <v>1668</v>
      </c>
      <c r="O2" s="6">
        <f>MAX(F2:M2)</f>
        <v>560</v>
      </c>
      <c r="P2" s="6">
        <f>MIN(F2,H2,J2,L2)</f>
        <v>543</v>
      </c>
      <c r="Q2" s="6">
        <f>AVERAGE(F2,H2,J2,L2)</f>
        <v>552.75</v>
      </c>
      <c r="R2" s="15">
        <f>1+4+6+2+1+6+1+5</f>
        <v>26</v>
      </c>
      <c r="T2" s="8" t="s">
        <v>52</v>
      </c>
      <c r="U2" s="9" t="s">
        <v>53</v>
      </c>
      <c r="W2" s="8" t="s">
        <v>52</v>
      </c>
      <c r="X2" s="9" t="s">
        <v>53</v>
      </c>
    </row>
    <row r="3" spans="1:24" x14ac:dyDescent="0.25">
      <c r="A3" s="19">
        <v>2</v>
      </c>
      <c r="B3" s="30">
        <v>17231</v>
      </c>
      <c r="C3" s="30" t="s">
        <v>29</v>
      </c>
      <c r="D3" s="30" t="s">
        <v>18</v>
      </c>
      <c r="E3" s="30" t="s">
        <v>6</v>
      </c>
      <c r="F3" s="33">
        <v>524</v>
      </c>
      <c r="G3" s="33">
        <v>1</v>
      </c>
      <c r="H3" s="30">
        <v>513</v>
      </c>
      <c r="I3" s="30">
        <v>4</v>
      </c>
      <c r="J3" s="39">
        <v>507</v>
      </c>
      <c r="K3" s="39">
        <v>4</v>
      </c>
      <c r="L3" s="39">
        <v>516</v>
      </c>
      <c r="M3" s="39">
        <v>2</v>
      </c>
      <c r="N3" s="22">
        <f>F3+H3+J3</f>
        <v>1544</v>
      </c>
      <c r="O3" s="5">
        <f>MAX(F3:M3)</f>
        <v>524</v>
      </c>
      <c r="P3" s="5">
        <f>MIN(F3,H3,J3,L3)</f>
        <v>507</v>
      </c>
      <c r="Q3" s="5">
        <f>AVERAGE(F3,H3,J3,L3)</f>
        <v>515</v>
      </c>
      <c r="R3" s="16">
        <f>1+6+3+1+3+1+5+2</f>
        <v>22</v>
      </c>
      <c r="T3" s="3">
        <v>1</v>
      </c>
      <c r="U3" s="10">
        <v>6</v>
      </c>
      <c r="W3" s="3">
        <v>1</v>
      </c>
      <c r="X3" s="10">
        <v>12</v>
      </c>
    </row>
    <row r="4" spans="1:24" x14ac:dyDescent="0.25">
      <c r="A4" s="19">
        <v>3</v>
      </c>
      <c r="B4" s="30">
        <v>18700</v>
      </c>
      <c r="C4" s="30" t="s">
        <v>7</v>
      </c>
      <c r="D4" s="30" t="s">
        <v>8</v>
      </c>
      <c r="E4" s="30" t="s">
        <v>6</v>
      </c>
      <c r="F4" s="33">
        <v>550</v>
      </c>
      <c r="G4" s="33">
        <v>6</v>
      </c>
      <c r="H4" s="30">
        <v>557</v>
      </c>
      <c r="I4" s="30">
        <v>2</v>
      </c>
      <c r="J4" s="39">
        <v>551</v>
      </c>
      <c r="K4" s="39">
        <v>4</v>
      </c>
      <c r="L4" s="39">
        <v>559</v>
      </c>
      <c r="M4" s="39">
        <v>2</v>
      </c>
      <c r="N4" s="22">
        <f>F4+H4+J4</f>
        <v>1658</v>
      </c>
      <c r="O4" s="5">
        <f>MAX(F4:M4)</f>
        <v>559</v>
      </c>
      <c r="P4" s="5">
        <f>MIN(F4,H4,J4,L4)</f>
        <v>550</v>
      </c>
      <c r="Q4" s="5">
        <f>AVERAGE(F4,H4,J4,L4)</f>
        <v>554.25</v>
      </c>
      <c r="R4" s="16">
        <f>1+1+5+2+1+3+1+5+2</f>
        <v>21</v>
      </c>
      <c r="T4" s="3">
        <v>2</v>
      </c>
      <c r="U4" s="10">
        <v>5</v>
      </c>
      <c r="W4" s="3">
        <v>2</v>
      </c>
      <c r="X4" s="10">
        <v>11</v>
      </c>
    </row>
    <row r="5" spans="1:24" x14ac:dyDescent="0.25">
      <c r="A5" s="19">
        <v>4</v>
      </c>
      <c r="B5" s="30">
        <v>15818</v>
      </c>
      <c r="C5" s="30" t="s">
        <v>11</v>
      </c>
      <c r="D5" s="30" t="s">
        <v>12</v>
      </c>
      <c r="E5" s="30" t="s">
        <v>6</v>
      </c>
      <c r="F5" s="33">
        <v>555</v>
      </c>
      <c r="G5" s="33">
        <v>2</v>
      </c>
      <c r="H5" s="30">
        <v>546</v>
      </c>
      <c r="I5" s="30">
        <v>4</v>
      </c>
      <c r="J5" s="39">
        <v>547</v>
      </c>
      <c r="K5" s="39">
        <v>2</v>
      </c>
      <c r="L5" s="39"/>
      <c r="M5" s="39"/>
      <c r="N5" s="22">
        <f>F5+H5+J5</f>
        <v>1648</v>
      </c>
      <c r="O5" s="5">
        <f>MAX(F5:M5)</f>
        <v>555</v>
      </c>
      <c r="P5" s="5">
        <f>MIN(F5,H5,J5,L5)</f>
        <v>546</v>
      </c>
      <c r="Q5" s="5">
        <f>AVERAGE(F5,H5,J5,L5)</f>
        <v>549.33333333333337</v>
      </c>
      <c r="R5" s="16">
        <f>1+5+1+3+2+5</f>
        <v>17</v>
      </c>
      <c r="T5" s="3">
        <v>3</v>
      </c>
      <c r="U5" s="10">
        <v>4</v>
      </c>
      <c r="W5" s="3">
        <v>3</v>
      </c>
      <c r="X5" s="10">
        <v>10</v>
      </c>
    </row>
    <row r="6" spans="1:24" x14ac:dyDescent="0.25">
      <c r="A6" s="19">
        <v>5</v>
      </c>
      <c r="B6" s="30">
        <v>22012</v>
      </c>
      <c r="C6" s="30" t="s">
        <v>33</v>
      </c>
      <c r="D6" s="30" t="s">
        <v>34</v>
      </c>
      <c r="E6" s="30" t="s">
        <v>6</v>
      </c>
      <c r="F6" s="33">
        <v>541</v>
      </c>
      <c r="G6" s="33">
        <v>3</v>
      </c>
      <c r="H6" s="30">
        <v>552</v>
      </c>
      <c r="I6" s="30">
        <v>1</v>
      </c>
      <c r="J6" s="39">
        <v>534</v>
      </c>
      <c r="K6" s="39">
        <v>4</v>
      </c>
      <c r="L6" s="39"/>
      <c r="M6" s="39"/>
      <c r="N6" s="22">
        <f>F6+H6+J6</f>
        <v>1627</v>
      </c>
      <c r="O6" s="5">
        <f>MAX(F6:M6)</f>
        <v>552</v>
      </c>
      <c r="P6" s="5">
        <f>MIN(F6,H6,J6,L6)</f>
        <v>534</v>
      </c>
      <c r="Q6" s="5">
        <f>AVERAGE(F6,H6,J6,L6)</f>
        <v>542.33333333333337</v>
      </c>
      <c r="R6" s="16">
        <f>1+4+6+2+1+3</f>
        <v>17</v>
      </c>
      <c r="T6" s="3">
        <v>4</v>
      </c>
      <c r="U6" s="10">
        <v>3</v>
      </c>
      <c r="W6" s="3">
        <v>4</v>
      </c>
      <c r="X6" s="10">
        <v>9</v>
      </c>
    </row>
    <row r="7" spans="1:24" x14ac:dyDescent="0.25">
      <c r="A7" s="19">
        <v>6</v>
      </c>
      <c r="B7" s="30">
        <v>16653</v>
      </c>
      <c r="C7" s="30" t="s">
        <v>27</v>
      </c>
      <c r="D7" s="30" t="s">
        <v>60</v>
      </c>
      <c r="E7" s="30" t="s">
        <v>6</v>
      </c>
      <c r="F7" s="33">
        <v>515</v>
      </c>
      <c r="G7" s="33">
        <v>3</v>
      </c>
      <c r="H7" s="30">
        <v>514</v>
      </c>
      <c r="I7" s="30">
        <v>3</v>
      </c>
      <c r="J7" s="39">
        <v>511</v>
      </c>
      <c r="K7" s="39">
        <v>3</v>
      </c>
      <c r="L7" s="39">
        <v>488</v>
      </c>
      <c r="M7" s="39">
        <v>6</v>
      </c>
      <c r="N7" s="22">
        <f>F7+H7+J7</f>
        <v>1540</v>
      </c>
      <c r="O7" s="5">
        <f>MAX(F7:M7)</f>
        <v>515</v>
      </c>
      <c r="P7" s="5">
        <f>MIN(F7,H7,J7,L7)</f>
        <v>488</v>
      </c>
      <c r="Q7" s="5">
        <f>AVERAGE(F7,H7,J7,L7)</f>
        <v>507</v>
      </c>
      <c r="R7" s="16">
        <f>1+4+4+1+4+1+1</f>
        <v>16</v>
      </c>
      <c r="T7" s="3">
        <v>5</v>
      </c>
      <c r="U7" s="10">
        <v>2</v>
      </c>
      <c r="W7" s="3">
        <v>5</v>
      </c>
      <c r="X7" s="10">
        <v>8</v>
      </c>
    </row>
    <row r="8" spans="1:24" ht="15.75" thickBot="1" x14ac:dyDescent="0.3">
      <c r="A8" s="19">
        <v>7</v>
      </c>
      <c r="B8" s="30">
        <v>16537</v>
      </c>
      <c r="C8" s="30" t="s">
        <v>21</v>
      </c>
      <c r="D8" s="30" t="s">
        <v>22</v>
      </c>
      <c r="E8" s="30" t="s">
        <v>6</v>
      </c>
      <c r="F8" s="33">
        <v>550</v>
      </c>
      <c r="G8" s="33">
        <v>6</v>
      </c>
      <c r="H8" s="30">
        <v>549</v>
      </c>
      <c r="I8" s="30">
        <v>3</v>
      </c>
      <c r="J8" s="39">
        <v>542</v>
      </c>
      <c r="K8" s="39">
        <v>4</v>
      </c>
      <c r="L8" s="39">
        <v>541</v>
      </c>
      <c r="M8" s="39">
        <v>3</v>
      </c>
      <c r="N8" s="22">
        <f>F8+H8+J8</f>
        <v>1641</v>
      </c>
      <c r="O8" s="5">
        <f>MAX(F8:M8)</f>
        <v>550</v>
      </c>
      <c r="P8" s="5">
        <f>MIN(F8,H8,J8,L8)</f>
        <v>541</v>
      </c>
      <c r="Q8" s="5">
        <f>AVERAGE(F8,H8,J8,L8)</f>
        <v>545.5</v>
      </c>
      <c r="R8" s="16">
        <f>1+1+4+1+3+1+4</f>
        <v>15</v>
      </c>
      <c r="T8" s="4">
        <v>6</v>
      </c>
      <c r="U8" s="11">
        <v>1</v>
      </c>
      <c r="W8" s="4">
        <v>6</v>
      </c>
      <c r="X8" s="11">
        <v>7</v>
      </c>
    </row>
    <row r="9" spans="1:24" ht="15.75" thickBot="1" x14ac:dyDescent="0.3">
      <c r="A9" s="19">
        <v>8</v>
      </c>
      <c r="B9" s="30">
        <v>22929</v>
      </c>
      <c r="C9" s="30" t="s">
        <v>40</v>
      </c>
      <c r="D9" s="30" t="s">
        <v>41</v>
      </c>
      <c r="E9" s="30" t="s">
        <v>6</v>
      </c>
      <c r="F9" s="33">
        <v>543</v>
      </c>
      <c r="G9" s="33">
        <v>2</v>
      </c>
      <c r="H9" s="30">
        <v>536</v>
      </c>
      <c r="I9" s="30">
        <v>9</v>
      </c>
      <c r="J9" s="39">
        <v>562</v>
      </c>
      <c r="K9" s="39">
        <v>1</v>
      </c>
      <c r="L9" s="39"/>
      <c r="M9" s="39"/>
      <c r="N9" s="22">
        <f>F9+H9+J9</f>
        <v>1641</v>
      </c>
      <c r="O9" s="5">
        <f>MAX(F9:M9)</f>
        <v>562</v>
      </c>
      <c r="P9" s="5">
        <f>MIN(F9,H9,J9,L9)</f>
        <v>536</v>
      </c>
      <c r="Q9" s="5">
        <f>AVERAGE(F9,H9,J9,L9)</f>
        <v>547</v>
      </c>
      <c r="R9" s="16">
        <f>1+5+1+2+6</f>
        <v>15</v>
      </c>
    </row>
    <row r="10" spans="1:24" ht="15.75" thickBot="1" x14ac:dyDescent="0.3">
      <c r="A10" s="19">
        <v>9</v>
      </c>
      <c r="B10" s="30">
        <v>22323</v>
      </c>
      <c r="C10" s="30" t="s">
        <v>31</v>
      </c>
      <c r="D10" s="30" t="s">
        <v>32</v>
      </c>
      <c r="E10" s="30" t="s">
        <v>6</v>
      </c>
      <c r="F10" s="33">
        <v>527</v>
      </c>
      <c r="G10" s="33">
        <v>2</v>
      </c>
      <c r="H10" s="30">
        <v>527</v>
      </c>
      <c r="I10" s="30">
        <v>6</v>
      </c>
      <c r="J10" s="39">
        <v>514</v>
      </c>
      <c r="K10" s="39">
        <v>9</v>
      </c>
      <c r="L10" s="39">
        <v>523</v>
      </c>
      <c r="M10" s="39">
        <v>7</v>
      </c>
      <c r="N10" s="22">
        <f>F10+H10+J10</f>
        <v>1568</v>
      </c>
      <c r="O10" s="5">
        <f>MAX(F10:M10)</f>
        <v>527</v>
      </c>
      <c r="P10" s="5">
        <f>MIN(F10,H10,J10,L10)</f>
        <v>514</v>
      </c>
      <c r="Q10" s="5">
        <f>AVERAGE(F10,H10,J10,L10)</f>
        <v>522.75</v>
      </c>
      <c r="R10" s="16">
        <f>1+5+1+1+1+1+1+2</f>
        <v>13</v>
      </c>
      <c r="T10" s="14" t="s">
        <v>56</v>
      </c>
      <c r="U10" s="12">
        <v>1</v>
      </c>
      <c r="W10" s="36" t="s">
        <v>61</v>
      </c>
      <c r="X10" s="37">
        <v>1</v>
      </c>
    </row>
    <row r="11" spans="1:24" ht="15.75" thickBot="1" x14ac:dyDescent="0.3">
      <c r="A11" s="19">
        <v>10</v>
      </c>
      <c r="B11" s="30">
        <v>18139</v>
      </c>
      <c r="C11" s="30" t="s">
        <v>13</v>
      </c>
      <c r="D11" s="30" t="s">
        <v>23</v>
      </c>
      <c r="E11" s="30" t="s">
        <v>6</v>
      </c>
      <c r="F11" s="33">
        <v>549</v>
      </c>
      <c r="G11" s="33">
        <v>7</v>
      </c>
      <c r="H11" s="30">
        <v>539</v>
      </c>
      <c r="I11" s="30">
        <v>6</v>
      </c>
      <c r="J11" s="39">
        <v>531</v>
      </c>
      <c r="K11" s="39">
        <v>5</v>
      </c>
      <c r="L11" s="39">
        <v>541</v>
      </c>
      <c r="M11" s="39">
        <v>4</v>
      </c>
      <c r="N11" s="22">
        <f>F11+H11+J11</f>
        <v>1619</v>
      </c>
      <c r="O11" s="5">
        <f>MAX(F11:M11)</f>
        <v>549</v>
      </c>
      <c r="P11" s="5">
        <f>MIN(F11,H11,J11,L11)</f>
        <v>531</v>
      </c>
      <c r="Q11" s="5">
        <f>AVERAGE(F11,H11,J11,L11)</f>
        <v>540</v>
      </c>
      <c r="R11" s="16">
        <f>1+1+1+1+2+1+3+2</f>
        <v>12</v>
      </c>
      <c r="T11" s="4" t="s">
        <v>57</v>
      </c>
      <c r="U11" s="13">
        <v>2</v>
      </c>
    </row>
    <row r="12" spans="1:24" x14ac:dyDescent="0.25">
      <c r="A12" s="19">
        <v>11</v>
      </c>
      <c r="B12" s="30">
        <v>21737</v>
      </c>
      <c r="C12" s="30" t="s">
        <v>4</v>
      </c>
      <c r="D12" s="30" t="s">
        <v>26</v>
      </c>
      <c r="E12" s="30" t="s">
        <v>6</v>
      </c>
      <c r="F12" s="33">
        <v>531</v>
      </c>
      <c r="G12" s="33">
        <v>9</v>
      </c>
      <c r="H12" s="30">
        <v>536</v>
      </c>
      <c r="I12" s="30">
        <v>8</v>
      </c>
      <c r="J12" s="39">
        <v>510</v>
      </c>
      <c r="K12" s="39">
        <v>6</v>
      </c>
      <c r="L12" s="39">
        <v>531</v>
      </c>
      <c r="M12" s="39">
        <v>3</v>
      </c>
      <c r="N12" s="22">
        <f>F12+H12+J12</f>
        <v>1577</v>
      </c>
      <c r="O12" s="5">
        <f>MAX(F12:M12)</f>
        <v>536</v>
      </c>
      <c r="P12" s="5">
        <f>MIN(F12,H12,J12,L12)</f>
        <v>510</v>
      </c>
      <c r="Q12" s="5">
        <f>AVERAGE(F12,H12,J12,L12)</f>
        <v>527</v>
      </c>
      <c r="R12" s="16">
        <f>1+2+1+1+1+4+2</f>
        <v>12</v>
      </c>
    </row>
    <row r="13" spans="1:24" x14ac:dyDescent="0.25">
      <c r="A13" s="19">
        <v>12</v>
      </c>
      <c r="B13" s="30">
        <v>21863</v>
      </c>
      <c r="C13" s="30" t="s">
        <v>24</v>
      </c>
      <c r="D13" s="30" t="s">
        <v>25</v>
      </c>
      <c r="E13" s="30" t="s">
        <v>6</v>
      </c>
      <c r="F13" s="33">
        <v>554</v>
      </c>
      <c r="G13" s="33">
        <v>5</v>
      </c>
      <c r="H13" s="30">
        <v>550</v>
      </c>
      <c r="I13" s="30">
        <v>5</v>
      </c>
      <c r="J13" s="39">
        <v>551</v>
      </c>
      <c r="K13" s="39">
        <v>3</v>
      </c>
      <c r="L13" s="39"/>
      <c r="M13" s="39"/>
      <c r="N13" s="22">
        <f>F13+H13+J13</f>
        <v>1655</v>
      </c>
      <c r="O13" s="5">
        <f>MAX(F13:M13)</f>
        <v>554</v>
      </c>
      <c r="P13" s="5">
        <f>MIN(F13,H13,J13,L13)</f>
        <v>550</v>
      </c>
      <c r="Q13" s="5">
        <f>AVERAGE(F13,H13,J13,L13)</f>
        <v>551.66666666666663</v>
      </c>
      <c r="R13" s="16">
        <f>1+2+1+2+2+4</f>
        <v>12</v>
      </c>
    </row>
    <row r="14" spans="1:24" x14ac:dyDescent="0.25">
      <c r="A14" s="19">
        <v>13</v>
      </c>
      <c r="B14" s="30">
        <v>20459</v>
      </c>
      <c r="C14" s="30" t="s">
        <v>13</v>
      </c>
      <c r="D14" s="30" t="s">
        <v>14</v>
      </c>
      <c r="E14" s="30" t="s">
        <v>6</v>
      </c>
      <c r="F14" s="33">
        <v>539</v>
      </c>
      <c r="G14" s="33">
        <v>4</v>
      </c>
      <c r="H14" s="30">
        <v>545</v>
      </c>
      <c r="I14" s="30">
        <v>3</v>
      </c>
      <c r="J14" s="39"/>
      <c r="K14" s="39"/>
      <c r="L14" s="39"/>
      <c r="M14" s="39"/>
      <c r="N14" s="22">
        <f>F14+H14+J14</f>
        <v>1084</v>
      </c>
      <c r="O14" s="5">
        <f>MAX(F14:M14)</f>
        <v>545</v>
      </c>
      <c r="P14" s="5">
        <f>MIN(F14,H14,J14,L14)</f>
        <v>539</v>
      </c>
      <c r="Q14" s="5">
        <f>AVERAGE(F14,H14,J14,L14)</f>
        <v>542</v>
      </c>
      <c r="R14" s="16">
        <f>1+3+4+2</f>
        <v>10</v>
      </c>
    </row>
    <row r="15" spans="1:24" x14ac:dyDescent="0.25">
      <c r="A15" s="19">
        <v>14</v>
      </c>
      <c r="B15" s="30">
        <v>7296</v>
      </c>
      <c r="C15" s="30" t="s">
        <v>27</v>
      </c>
      <c r="D15" s="30" t="s">
        <v>28</v>
      </c>
      <c r="E15" s="30" t="s">
        <v>6</v>
      </c>
      <c r="F15" s="33">
        <v>534</v>
      </c>
      <c r="G15" s="33">
        <v>11</v>
      </c>
      <c r="H15" s="30">
        <v>512</v>
      </c>
      <c r="I15" s="30">
        <v>11</v>
      </c>
      <c r="J15" s="39">
        <v>527</v>
      </c>
      <c r="K15" s="39">
        <v>6</v>
      </c>
      <c r="L15" s="39">
        <v>536</v>
      </c>
      <c r="M15" s="39">
        <v>7</v>
      </c>
      <c r="N15" s="22">
        <f>F15+H15+J15</f>
        <v>1573</v>
      </c>
      <c r="O15" s="5">
        <f>MAX(F15:M15)</f>
        <v>536</v>
      </c>
      <c r="P15" s="5">
        <f>MIN(F15,H15,J15,L15)</f>
        <v>512</v>
      </c>
      <c r="Q15" s="5">
        <f>AVERAGE(F15,H15,J15,L15)</f>
        <v>527.25</v>
      </c>
      <c r="R15" s="16">
        <f>1+1+2+1+1+2</f>
        <v>8</v>
      </c>
    </row>
    <row r="16" spans="1:24" x14ac:dyDescent="0.25">
      <c r="A16" s="19">
        <v>15</v>
      </c>
      <c r="B16" s="30">
        <v>20258</v>
      </c>
      <c r="C16" s="30" t="s">
        <v>58</v>
      </c>
      <c r="D16" s="30" t="s">
        <v>59</v>
      </c>
      <c r="E16" s="30" t="s">
        <v>6</v>
      </c>
      <c r="F16" s="33">
        <v>484</v>
      </c>
      <c r="G16" s="33">
        <v>14</v>
      </c>
      <c r="H16" s="30">
        <v>477</v>
      </c>
      <c r="I16" s="30">
        <v>14</v>
      </c>
      <c r="J16" s="39">
        <v>444</v>
      </c>
      <c r="K16" s="39">
        <v>11</v>
      </c>
      <c r="L16" s="39">
        <v>471</v>
      </c>
      <c r="M16" s="39">
        <v>13</v>
      </c>
      <c r="N16" s="22">
        <f>F16+H16+J16</f>
        <v>1405</v>
      </c>
      <c r="O16" s="5">
        <f>MAX(F16:M16)</f>
        <v>484</v>
      </c>
      <c r="P16" s="5">
        <f>MIN(F16,H16,J16,L16)</f>
        <v>444</v>
      </c>
      <c r="Q16" s="5">
        <f>AVERAGE(F16,H16,J16,L16)</f>
        <v>469</v>
      </c>
      <c r="R16" s="16">
        <f>1+1+1+1+1+2</f>
        <v>7</v>
      </c>
    </row>
    <row r="17" spans="1:18" x14ac:dyDescent="0.25">
      <c r="A17" s="19">
        <v>16</v>
      </c>
      <c r="B17" s="30">
        <v>21211</v>
      </c>
      <c r="C17" s="30" t="s">
        <v>65</v>
      </c>
      <c r="D17" s="30" t="s">
        <v>66</v>
      </c>
      <c r="E17" s="30" t="s">
        <v>6</v>
      </c>
      <c r="F17" s="34"/>
      <c r="G17" s="34"/>
      <c r="H17" s="30">
        <v>508</v>
      </c>
      <c r="I17" s="30">
        <v>15</v>
      </c>
      <c r="J17" s="39">
        <v>528</v>
      </c>
      <c r="K17" s="39">
        <v>5</v>
      </c>
      <c r="L17" s="39"/>
      <c r="M17" s="39"/>
      <c r="N17" s="22">
        <f>F17+H17+J17</f>
        <v>1036</v>
      </c>
      <c r="O17" s="5">
        <f>MAX(F17:M17)</f>
        <v>528</v>
      </c>
      <c r="P17" s="5">
        <f>MIN(F17,H17,J17,L17)</f>
        <v>508</v>
      </c>
      <c r="Q17" s="5">
        <f>AVERAGE(F17,H17,J17,L17)</f>
        <v>518</v>
      </c>
      <c r="R17" s="16">
        <f>1+1+2+2</f>
        <v>6</v>
      </c>
    </row>
    <row r="18" spans="1:18" x14ac:dyDescent="0.25">
      <c r="A18" s="19">
        <v>17</v>
      </c>
      <c r="B18" s="30">
        <v>15109</v>
      </c>
      <c r="C18" s="30" t="s">
        <v>36</v>
      </c>
      <c r="D18" s="30" t="s">
        <v>37</v>
      </c>
      <c r="E18" s="30" t="s">
        <v>6</v>
      </c>
      <c r="F18" s="33">
        <v>327</v>
      </c>
      <c r="G18" s="33">
        <v>5</v>
      </c>
      <c r="H18" s="30">
        <v>313</v>
      </c>
      <c r="I18" s="30">
        <v>7</v>
      </c>
      <c r="J18" s="39"/>
      <c r="K18" s="39"/>
      <c r="L18" s="39">
        <v>258</v>
      </c>
      <c r="M18" s="39">
        <v>9</v>
      </c>
      <c r="N18" s="22">
        <f>F18+H18+J18</f>
        <v>640</v>
      </c>
      <c r="O18" s="5">
        <f>MAX(F18:M18)</f>
        <v>327</v>
      </c>
      <c r="P18" s="5">
        <f>MIN(F18,H18,J18,L18)</f>
        <v>258</v>
      </c>
      <c r="Q18" s="5">
        <f>AVERAGE(F18,H18,J18,L18)</f>
        <v>299.33333333333331</v>
      </c>
      <c r="R18" s="16">
        <f>1+2+1+1</f>
        <v>5</v>
      </c>
    </row>
    <row r="19" spans="1:18" x14ac:dyDescent="0.25">
      <c r="A19" s="19">
        <v>18</v>
      </c>
      <c r="B19" s="30">
        <v>17337</v>
      </c>
      <c r="C19" s="30" t="s">
        <v>17</v>
      </c>
      <c r="D19" s="30" t="s">
        <v>18</v>
      </c>
      <c r="E19" s="30" t="s">
        <v>6</v>
      </c>
      <c r="F19" s="34"/>
      <c r="G19" s="34"/>
      <c r="H19" s="30">
        <v>536</v>
      </c>
      <c r="I19" s="30">
        <v>7</v>
      </c>
      <c r="J19" s="39"/>
      <c r="K19" s="39"/>
      <c r="L19" s="39">
        <v>540</v>
      </c>
      <c r="M19" s="39">
        <v>6</v>
      </c>
      <c r="N19" s="22">
        <f>F19+H19+J19</f>
        <v>536</v>
      </c>
      <c r="O19" s="5">
        <f>MAX(F19:M19)</f>
        <v>540</v>
      </c>
      <c r="P19" s="5">
        <f>MIN(F19,H19,J19,L19)</f>
        <v>536</v>
      </c>
      <c r="Q19" s="5">
        <f>AVERAGE(F19,H19,J19,L19)</f>
        <v>538</v>
      </c>
      <c r="R19" s="16">
        <f>1+1+1+2</f>
        <v>5</v>
      </c>
    </row>
    <row r="20" spans="1:18" x14ac:dyDescent="0.25">
      <c r="A20" s="19">
        <v>19</v>
      </c>
      <c r="B20" s="30">
        <v>20542</v>
      </c>
      <c r="C20" s="30" t="s">
        <v>30</v>
      </c>
      <c r="D20" s="30" t="s">
        <v>18</v>
      </c>
      <c r="E20" s="30" t="s">
        <v>6</v>
      </c>
      <c r="F20" s="33">
        <v>522</v>
      </c>
      <c r="G20" s="33">
        <v>6</v>
      </c>
      <c r="H20" s="30">
        <v>525</v>
      </c>
      <c r="I20" s="30">
        <v>8</v>
      </c>
      <c r="J20" s="39"/>
      <c r="K20" s="39"/>
      <c r="L20" s="39"/>
      <c r="M20" s="39"/>
      <c r="N20" s="22">
        <f>F20+H20+J20</f>
        <v>1047</v>
      </c>
      <c r="O20" s="5">
        <f>MAX(F20:M20)</f>
        <v>525</v>
      </c>
      <c r="P20" s="5">
        <f>MIN(F20,H20,J20,L20)</f>
        <v>522</v>
      </c>
      <c r="Q20" s="5">
        <f>AVERAGE(F20,H20,J20,L20)</f>
        <v>523.5</v>
      </c>
      <c r="R20" s="16">
        <f>1+1+2+1</f>
        <v>5</v>
      </c>
    </row>
    <row r="21" spans="1:18" x14ac:dyDescent="0.25">
      <c r="A21" s="19">
        <v>20</v>
      </c>
      <c r="B21" s="30">
        <v>22966</v>
      </c>
      <c r="C21" s="30" t="s">
        <v>44</v>
      </c>
      <c r="D21" s="30" t="s">
        <v>45</v>
      </c>
      <c r="E21" s="30" t="s">
        <v>6</v>
      </c>
      <c r="F21" s="33">
        <v>452</v>
      </c>
      <c r="G21" s="33">
        <v>25</v>
      </c>
      <c r="H21" s="30">
        <v>466</v>
      </c>
      <c r="I21" s="30">
        <v>21</v>
      </c>
      <c r="J21" s="39">
        <v>469</v>
      </c>
      <c r="K21" s="39">
        <v>17</v>
      </c>
      <c r="L21" s="39"/>
      <c r="M21" s="39"/>
      <c r="N21" s="22">
        <f>F21+H21+J21</f>
        <v>1387</v>
      </c>
      <c r="O21" s="5">
        <f>MAX(F21:M21)</f>
        <v>469</v>
      </c>
      <c r="P21" s="5">
        <f>MIN(F21,H21,J21,L21)</f>
        <v>452</v>
      </c>
      <c r="Q21" s="5">
        <f>AVERAGE(F21,H21,J21,L21)</f>
        <v>462.33333333333331</v>
      </c>
      <c r="R21" s="16">
        <f>1+2+2</f>
        <v>5</v>
      </c>
    </row>
    <row r="22" spans="1:18" x14ac:dyDescent="0.25">
      <c r="A22" s="19">
        <v>21</v>
      </c>
      <c r="B22" s="30">
        <v>16622</v>
      </c>
      <c r="C22" s="30" t="s">
        <v>64</v>
      </c>
      <c r="D22" s="30" t="s">
        <v>63</v>
      </c>
      <c r="E22" s="30" t="s">
        <v>6</v>
      </c>
      <c r="F22" s="34">
        <v>452</v>
      </c>
      <c r="G22" s="34">
        <v>16</v>
      </c>
      <c r="H22" s="30">
        <v>509</v>
      </c>
      <c r="I22" s="30">
        <v>11</v>
      </c>
      <c r="J22" s="39"/>
      <c r="K22" s="39"/>
      <c r="L22" s="39"/>
      <c r="M22" s="39"/>
      <c r="N22" s="22">
        <f>F22+H22+J22</f>
        <v>961</v>
      </c>
      <c r="O22" s="5">
        <f>MAX(F22:M22)</f>
        <v>509</v>
      </c>
      <c r="P22" s="5">
        <f>MIN(F22,H22,J22,L22)</f>
        <v>452</v>
      </c>
      <c r="Q22" s="5">
        <f>AVERAGE(F22,H22,J22,L22)</f>
        <v>480.5</v>
      </c>
      <c r="R22" s="16">
        <f>1+1+2</f>
        <v>4</v>
      </c>
    </row>
    <row r="23" spans="1:18" x14ac:dyDescent="0.25">
      <c r="A23" s="19">
        <v>22</v>
      </c>
      <c r="B23" s="30">
        <v>20850</v>
      </c>
      <c r="C23" s="30" t="s">
        <v>19</v>
      </c>
      <c r="D23" s="30" t="s">
        <v>20</v>
      </c>
      <c r="E23" s="30" t="s">
        <v>6</v>
      </c>
      <c r="F23" s="33">
        <v>507</v>
      </c>
      <c r="G23" s="33">
        <v>14</v>
      </c>
      <c r="H23" s="30">
        <v>524</v>
      </c>
      <c r="I23" s="30">
        <v>15</v>
      </c>
      <c r="J23" s="39"/>
      <c r="K23" s="39"/>
      <c r="L23" s="39"/>
      <c r="M23" s="39"/>
      <c r="N23" s="22">
        <f>F23+H23+J23</f>
        <v>1031</v>
      </c>
      <c r="O23" s="5">
        <f>MAX(F23:M23)</f>
        <v>524</v>
      </c>
      <c r="P23" s="5">
        <f>MIN(F23,H23,J23,L23)</f>
        <v>507</v>
      </c>
      <c r="Q23" s="5">
        <f>AVERAGE(F23,H23,J23,L23)</f>
        <v>515.5</v>
      </c>
      <c r="R23" s="16">
        <f>1+1+2</f>
        <v>4</v>
      </c>
    </row>
    <row r="24" spans="1:18" x14ac:dyDescent="0.25">
      <c r="A24" s="19">
        <v>23</v>
      </c>
      <c r="B24" s="30">
        <v>22442</v>
      </c>
      <c r="C24" s="30" t="s">
        <v>42</v>
      </c>
      <c r="D24" s="30" t="s">
        <v>43</v>
      </c>
      <c r="E24" s="30" t="s">
        <v>6</v>
      </c>
      <c r="F24" s="33">
        <v>513</v>
      </c>
      <c r="G24" s="33">
        <v>13</v>
      </c>
      <c r="H24" s="30">
        <v>516</v>
      </c>
      <c r="I24" s="30">
        <v>18</v>
      </c>
      <c r="J24" s="39"/>
      <c r="K24" s="39"/>
      <c r="L24" s="39"/>
      <c r="M24" s="39"/>
      <c r="N24" s="22">
        <f>F24+H24+J24</f>
        <v>1029</v>
      </c>
      <c r="O24" s="5">
        <f>MAX(F24:M24)</f>
        <v>516</v>
      </c>
      <c r="P24" s="5">
        <f>MIN(F24,H24,J24,L24)</f>
        <v>513</v>
      </c>
      <c r="Q24" s="5">
        <f>AVERAGE(F24,H24,J24,L24)</f>
        <v>514.5</v>
      </c>
      <c r="R24" s="16">
        <f>1+1+2</f>
        <v>4</v>
      </c>
    </row>
    <row r="25" spans="1:18" x14ac:dyDescent="0.25">
      <c r="A25" s="19">
        <v>24</v>
      </c>
      <c r="B25" s="30">
        <v>8676</v>
      </c>
      <c r="C25" s="30" t="s">
        <v>9</v>
      </c>
      <c r="D25" s="30" t="s">
        <v>10</v>
      </c>
      <c r="E25" s="30" t="s">
        <v>6</v>
      </c>
      <c r="F25" s="33">
        <v>551</v>
      </c>
      <c r="G25" s="33">
        <v>5</v>
      </c>
      <c r="H25" s="34"/>
      <c r="I25" s="34"/>
      <c r="J25" s="40"/>
      <c r="K25" s="40"/>
      <c r="L25" s="40"/>
      <c r="M25" s="40"/>
      <c r="N25" s="22">
        <f>F25+H25+J25</f>
        <v>551</v>
      </c>
      <c r="O25" s="5">
        <f>MAX(F25:M25)</f>
        <v>551</v>
      </c>
      <c r="P25" s="5">
        <f>MIN(F25,H25,J25,L25)</f>
        <v>551</v>
      </c>
      <c r="Q25" s="5">
        <f>AVERAGE(F25,H25,J25,L25)</f>
        <v>551</v>
      </c>
      <c r="R25" s="16">
        <f>1+2</f>
        <v>3</v>
      </c>
    </row>
    <row r="26" spans="1:18" x14ac:dyDescent="0.25">
      <c r="A26" s="19">
        <v>25</v>
      </c>
      <c r="B26" s="30">
        <v>16127</v>
      </c>
      <c r="C26" s="30" t="s">
        <v>15</v>
      </c>
      <c r="D26" s="30" t="s">
        <v>16</v>
      </c>
      <c r="E26" s="30" t="s">
        <v>6</v>
      </c>
      <c r="F26" s="33">
        <v>541</v>
      </c>
      <c r="G26" s="33">
        <v>10</v>
      </c>
      <c r="H26" s="30">
        <v>533</v>
      </c>
      <c r="I26" s="30">
        <v>8</v>
      </c>
      <c r="J26" s="39"/>
      <c r="K26" s="39"/>
      <c r="L26" s="39"/>
      <c r="M26" s="39"/>
      <c r="N26" s="22">
        <f>F26+H26+J26</f>
        <v>1074</v>
      </c>
      <c r="O26" s="5">
        <f>MAX(F26:M26)</f>
        <v>541</v>
      </c>
      <c r="P26" s="5">
        <f>MIN(F26,H26,J26,L26)</f>
        <v>533</v>
      </c>
      <c r="Q26" s="5">
        <f>AVERAGE(F26,H26,J26,L26)</f>
        <v>537</v>
      </c>
      <c r="R26" s="16">
        <f>1+1</f>
        <v>2</v>
      </c>
    </row>
    <row r="27" spans="1:18" x14ac:dyDescent="0.25">
      <c r="A27" s="19">
        <v>26</v>
      </c>
      <c r="B27" s="30">
        <v>22811</v>
      </c>
      <c r="C27" s="30" t="s">
        <v>38</v>
      </c>
      <c r="D27" s="30" t="s">
        <v>39</v>
      </c>
      <c r="E27" s="30" t="s">
        <v>6</v>
      </c>
      <c r="F27" s="34"/>
      <c r="G27" s="34"/>
      <c r="H27" s="30">
        <v>492</v>
      </c>
      <c r="I27" s="30">
        <v>18</v>
      </c>
      <c r="J27" s="39">
        <v>489</v>
      </c>
      <c r="K27" s="39">
        <v>15</v>
      </c>
      <c r="L27" s="39"/>
      <c r="M27" s="39"/>
      <c r="N27" s="22">
        <f>F27+H27+J27</f>
        <v>981</v>
      </c>
      <c r="O27" s="5">
        <f>MAX(F27:M27)</f>
        <v>492</v>
      </c>
      <c r="P27" s="5">
        <f>MIN(F27,H27,J27,L27)</f>
        <v>489</v>
      </c>
      <c r="Q27" s="5">
        <f>AVERAGE(F27,H27,J27,L27)</f>
        <v>490.5</v>
      </c>
      <c r="R27" s="16">
        <f>1+1</f>
        <v>2</v>
      </c>
    </row>
    <row r="28" spans="1:18" ht="15.75" thickBot="1" x14ac:dyDescent="0.3">
      <c r="A28" s="20">
        <v>36</v>
      </c>
      <c r="B28" s="31"/>
      <c r="C28" s="31"/>
      <c r="D28" s="31"/>
      <c r="E28" s="31"/>
      <c r="F28" s="35"/>
      <c r="G28" s="35"/>
      <c r="H28" s="31"/>
      <c r="I28" s="31"/>
      <c r="J28" s="41"/>
      <c r="K28" s="41"/>
      <c r="L28" s="41"/>
      <c r="M28" s="41"/>
      <c r="N28" s="23"/>
      <c r="O28" s="7"/>
      <c r="P28" s="7"/>
      <c r="Q28" s="7"/>
      <c r="R28" s="17"/>
    </row>
  </sheetData>
  <mergeCells count="2">
    <mergeCell ref="T1:U1"/>
    <mergeCell ref="W1:X1"/>
  </mergeCells>
  <pageMargins left="0.51181102362204722" right="0.19685039370078741" top="1.7322834645669292" bottom="0.35433070866141736" header="0.31496062992125984" footer="0.31496062992125984"/>
  <pageSetup paperSize="9" scale="53" orientation="landscape" r:id="rId1"/>
  <headerFooter>
    <oddHeader xml:space="preserve">&amp;L&amp;G&amp;C
TROFEO DEL CLUB 2013 AIRE COMPRIMIDO
&amp;D&amp;R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Hoja1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</dc:creator>
  <cp:lastModifiedBy>portatil family</cp:lastModifiedBy>
  <cp:lastPrinted>2013-10-26T21:21:49Z</cp:lastPrinted>
  <dcterms:created xsi:type="dcterms:W3CDTF">2013-03-11T23:27:56Z</dcterms:created>
  <dcterms:modified xsi:type="dcterms:W3CDTF">2013-10-29T22:24:32Z</dcterms:modified>
</cp:coreProperties>
</file>