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01990C2A-FA7E-4EDF-85C8-4519A62CBDD8}" xr6:coauthVersionLast="47" xr6:coauthVersionMax="47" xr10:uidLastSave="{00000000-0000-0000-0000-000000000000}"/>
  <bookViews>
    <workbookView xWindow="-120" yWindow="-120" windowWidth="29040" windowHeight="15720" tabRatio="954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oaquín LR" sheetId="21" r:id="rId16"/>
    <sheet name="José Ign MB" sheetId="22" r:id="rId17"/>
    <sheet name="Julián" sheetId="18" r:id="rId18"/>
    <sheet name="López" sheetId="7" r:id="rId19"/>
    <sheet name="Montse" sheetId="2" r:id="rId20"/>
    <sheet name="Pablo" sheetId="28" r:id="rId21"/>
    <sheet name="Panisello" sheetId="10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18" i="30"/>
  <c r="B18" i="30"/>
  <c r="C10" i="30"/>
  <c r="B10" i="30"/>
  <c r="C23" i="30"/>
  <c r="B23" i="30"/>
  <c r="C8" i="30"/>
  <c r="B8" i="30"/>
  <c r="C7" i="30"/>
  <c r="B7" i="30"/>
  <c r="C14" i="30"/>
  <c r="B14" i="30"/>
  <c r="C21" i="30"/>
  <c r="B21" i="30"/>
  <c r="C22" i="30"/>
  <c r="B22" i="30"/>
  <c r="C16" i="30"/>
  <c r="B16" i="30"/>
  <c r="C11" i="30"/>
  <c r="B11" i="30"/>
  <c r="C17" i="30"/>
  <c r="B17" i="30"/>
  <c r="C15" i="30"/>
  <c r="B15" i="30"/>
  <c r="C20" i="30"/>
  <c r="B20" i="30"/>
  <c r="C13" i="30"/>
  <c r="B13" i="30"/>
  <c r="C9" i="30"/>
  <c r="B9" i="30"/>
  <c r="C12" i="30"/>
  <c r="B12" i="30"/>
  <c r="C19" i="30"/>
  <c r="B19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9" l="1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5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18" i="30" s="1"/>
  <c r="T11" i="22"/>
  <c r="H21" i="22" a="1"/>
  <c r="H21" i="22" s="1"/>
  <c r="T12" i="22"/>
  <c r="H16" i="22"/>
  <c r="H18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0" i="30" s="1"/>
  <c r="T11" i="21"/>
  <c r="S16" i="21"/>
  <c r="E10" i="30" s="1"/>
  <c r="T4" i="21"/>
  <c r="T5" i="21"/>
  <c r="S16" i="20"/>
  <c r="E23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4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21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2" i="30" s="1"/>
  <c r="T4" i="15"/>
  <c r="T12" i="15"/>
  <c r="T5" i="15"/>
  <c r="Q6" i="14"/>
  <c r="L5" i="14"/>
  <c r="H19" i="14" a="1"/>
  <c r="H19" i="14" s="1"/>
  <c r="K15" i="14"/>
  <c r="T10" i="14"/>
  <c r="S16" i="14"/>
  <c r="E16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5" i="30" s="1"/>
  <c r="T8" i="11"/>
  <c r="T15" i="10"/>
  <c r="H21" i="10" a="1"/>
  <c r="H21" i="10" s="1"/>
  <c r="S16" i="10"/>
  <c r="E20" i="30" s="1"/>
  <c r="T11" i="10"/>
  <c r="H19" i="10" a="1"/>
  <c r="H19" i="10" s="1"/>
  <c r="T4" i="10"/>
  <c r="T5" i="10"/>
  <c r="T12" i="10"/>
  <c r="T6" i="10"/>
  <c r="T14" i="10"/>
  <c r="H16" i="10"/>
  <c r="H20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9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9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3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4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21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2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6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M12" i="22"/>
  <c r="H22" i="22"/>
  <c r="G18" i="30" s="1"/>
  <c r="F18" i="30"/>
  <c r="M11" i="22"/>
  <c r="M10" i="22"/>
  <c r="O14" i="21"/>
  <c r="N14" i="21" s="1"/>
  <c r="M7" i="21"/>
  <c r="M6" i="21"/>
  <c r="M12" i="21"/>
  <c r="H22" i="21"/>
  <c r="G10" i="30" s="1"/>
  <c r="F10" i="30"/>
  <c r="M11" i="21"/>
  <c r="M10" i="20"/>
  <c r="F23" i="30"/>
  <c r="H22" i="20"/>
  <c r="G23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4" i="30" s="1"/>
  <c r="F14" i="30"/>
  <c r="M10" i="17"/>
  <c r="M12" i="17"/>
  <c r="M10" i="16"/>
  <c r="M12" i="16"/>
  <c r="M8" i="16"/>
  <c r="H22" i="16"/>
  <c r="G21" i="30" s="1"/>
  <c r="F21" i="30"/>
  <c r="M15" i="16"/>
  <c r="M13" i="16"/>
  <c r="M7" i="16"/>
  <c r="M13" i="15"/>
  <c r="L10" i="15"/>
  <c r="M10" i="15"/>
  <c r="M15" i="15"/>
  <c r="M12" i="15"/>
  <c r="H22" i="15"/>
  <c r="G22" i="30" s="1"/>
  <c r="F22" i="30"/>
  <c r="M8" i="14"/>
  <c r="N5" i="14"/>
  <c r="M12" i="14"/>
  <c r="F16" i="30"/>
  <c r="H22" i="14"/>
  <c r="G16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5" i="30" s="1"/>
  <c r="F15" i="30"/>
  <c r="M8" i="10"/>
  <c r="M12" i="10"/>
  <c r="M15" i="10"/>
  <c r="M13" i="10"/>
  <c r="F20" i="30"/>
  <c r="H22" i="10"/>
  <c r="G20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9" i="30" s="1"/>
  <c r="F9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1" l="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18" i="30" s="1"/>
  <c r="I18" i="30" s="1"/>
  <c r="L16" i="21"/>
  <c r="D10" i="30" s="1"/>
  <c r="I10" i="30" s="1"/>
  <c r="N6" i="21"/>
  <c r="P6" i="21" s="1"/>
  <c r="M16" i="21"/>
  <c r="P4" i="20"/>
  <c r="L16" i="20"/>
  <c r="D23" i="30" s="1"/>
  <c r="I23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7" i="30" s="1"/>
  <c r="I7" i="30" s="1"/>
  <c r="P4" i="17"/>
  <c r="L16" i="17"/>
  <c r="D14" i="30" s="1"/>
  <c r="I14" i="30" s="1"/>
  <c r="M16" i="17"/>
  <c r="N6" i="17"/>
  <c r="P6" i="17" s="1"/>
  <c r="N6" i="16"/>
  <c r="P6" i="16" s="1"/>
  <c r="P4" i="16"/>
  <c r="L16" i="16"/>
  <c r="D21" i="30" s="1"/>
  <c r="I21" i="30" s="1"/>
  <c r="P5" i="16"/>
  <c r="M16" i="15"/>
  <c r="N6" i="15"/>
  <c r="P4" i="15"/>
  <c r="L16" i="15"/>
  <c r="D22" i="30" s="1"/>
  <c r="I22" i="30" s="1"/>
  <c r="M16" i="14"/>
  <c r="P5" i="14"/>
  <c r="P7" i="14"/>
  <c r="P4" i="14"/>
  <c r="L16" i="14"/>
  <c r="D16" i="30" s="1"/>
  <c r="I16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5" i="30" s="1"/>
  <c r="I15" i="30" s="1"/>
  <c r="M16" i="10"/>
  <c r="K22" i="10"/>
  <c r="P4" i="10"/>
  <c r="L16" i="10"/>
  <c r="D20" i="30" s="1"/>
  <c r="I20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9" i="30" s="1"/>
  <c r="I9" i="30" s="1"/>
  <c r="P4" i="7"/>
  <c r="L16" i="7"/>
  <c r="D12" i="30" s="1"/>
  <c r="I12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2" i="26" s="1"/>
  <c r="Q12" i="11"/>
  <c r="O11" i="11"/>
  <c r="N11" i="11" s="1"/>
  <c r="P11" i="11" s="1"/>
  <c r="K6" i="26" s="1"/>
  <c r="Q11" i="14"/>
  <c r="O10" i="14"/>
  <c r="N10" i="14" s="1"/>
  <c r="P10" i="14" s="1"/>
  <c r="J11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7" i="26"/>
  <c r="N17" i="26"/>
  <c r="L17" i="26"/>
  <c r="K17" i="26"/>
  <c r="J17" i="26"/>
  <c r="I17" i="26"/>
  <c r="H17" i="26"/>
  <c r="G17" i="26"/>
  <c r="F17" i="26"/>
  <c r="E17" i="26"/>
  <c r="D17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1" i="26"/>
  <c r="N11" i="26"/>
  <c r="I11" i="26"/>
  <c r="H11" i="26"/>
  <c r="G11" i="26"/>
  <c r="F11" i="26"/>
  <c r="E11" i="26"/>
  <c r="D11" i="26"/>
  <c r="O8" i="26"/>
  <c r="N8" i="26"/>
  <c r="K8" i="26"/>
  <c r="J8" i="26"/>
  <c r="I8" i="26"/>
  <c r="H8" i="26"/>
  <c r="G8" i="26"/>
  <c r="F8" i="26"/>
  <c r="E8" i="26"/>
  <c r="D8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6" i="26"/>
  <c r="J6" i="26"/>
  <c r="I6" i="26"/>
  <c r="H6" i="26"/>
  <c r="G6" i="26"/>
  <c r="F6" i="26"/>
  <c r="E6" i="26"/>
  <c r="D6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J7" i="26"/>
  <c r="I7" i="26"/>
  <c r="H7" i="26"/>
  <c r="G7" i="26"/>
  <c r="F7" i="26"/>
  <c r="E7" i="26"/>
  <c r="D7" i="26"/>
  <c r="O12" i="26"/>
  <c r="N12" i="26"/>
  <c r="J12" i="26"/>
  <c r="I12" i="26"/>
  <c r="H12" i="26"/>
  <c r="G12" i="26"/>
  <c r="F12" i="26"/>
  <c r="E12" i="26"/>
  <c r="D12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16" i="26"/>
  <c r="B16" i="26"/>
  <c r="C13" i="26"/>
  <c r="B13" i="26"/>
  <c r="C20" i="26"/>
  <c r="B20" i="26"/>
  <c r="C15" i="26"/>
  <c r="B15" i="26"/>
  <c r="C17" i="26"/>
  <c r="B17" i="26"/>
  <c r="C14" i="26"/>
  <c r="B14" i="26"/>
  <c r="C21" i="26"/>
  <c r="B21" i="26"/>
  <c r="C18" i="26"/>
  <c r="B18" i="26"/>
  <c r="C11" i="26"/>
  <c r="B11" i="26"/>
  <c r="C8" i="26"/>
  <c r="B8" i="26"/>
  <c r="C10" i="26"/>
  <c r="B10" i="26"/>
  <c r="C6" i="26"/>
  <c r="B6" i="26"/>
  <c r="C19" i="26"/>
  <c r="B19" i="26"/>
  <c r="C7" i="26"/>
  <c r="B7" i="26"/>
  <c r="C12" i="26"/>
  <c r="B12" i="26"/>
  <c r="C5" i="26"/>
  <c r="B5" i="26"/>
  <c r="C9" i="26"/>
  <c r="B9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C6" i="4"/>
  <c r="B6" i="4"/>
  <c r="C12" i="4"/>
  <c r="B12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7" i="26"/>
  <c r="P17" i="26" s="1"/>
  <c r="N16" i="18"/>
  <c r="Q14" i="13"/>
  <c r="Q15" i="13" s="1"/>
  <c r="O13" i="13"/>
  <c r="N13" i="13" s="1"/>
  <c r="P13" i="13" s="1"/>
  <c r="M8" i="26" s="1"/>
  <c r="Q13" i="11"/>
  <c r="O12" i="11"/>
  <c r="N12" i="11" s="1"/>
  <c r="P12" i="11" s="1"/>
  <c r="Q13" i="28"/>
  <c r="O12" i="28"/>
  <c r="N12" i="28" s="1"/>
  <c r="P12" i="28" s="1"/>
  <c r="L8" i="26"/>
  <c r="Q12" i="14"/>
  <c r="O11" i="14"/>
  <c r="N11" i="14" s="1"/>
  <c r="P11" i="14" s="1"/>
  <c r="K11" i="26" s="1"/>
  <c r="Q13" i="9"/>
  <c r="O12" i="9"/>
  <c r="N12" i="9" s="1"/>
  <c r="P12" i="9" s="1"/>
  <c r="N11" i="9"/>
  <c r="N6" i="26"/>
  <c r="Q10" i="2"/>
  <c r="O10" i="2"/>
  <c r="L10" i="2"/>
  <c r="M10" i="2"/>
  <c r="R11" i="2"/>
  <c r="K11" i="2"/>
  <c r="L11" i="2" s="1"/>
  <c r="T11" i="2"/>
  <c r="P24" i="26"/>
  <c r="P23" i="26"/>
  <c r="P22" i="26"/>
  <c r="P16" i="26"/>
  <c r="P13" i="26"/>
  <c r="P20" i="26"/>
  <c r="P15" i="26"/>
  <c r="P14" i="26"/>
  <c r="P21" i="26"/>
  <c r="P18" i="26"/>
  <c r="P10" i="26"/>
  <c r="P19" i="26"/>
  <c r="H12" i="2"/>
  <c r="T12" i="2" s="1"/>
  <c r="I12" i="4"/>
  <c r="P22" i="4"/>
  <c r="P17" i="4"/>
  <c r="P9" i="4"/>
  <c r="P21" i="4"/>
  <c r="P10" i="4"/>
  <c r="P19" i="4"/>
  <c r="P20" i="4"/>
  <c r="P14" i="4"/>
  <c r="P7" i="4"/>
  <c r="P5" i="26"/>
  <c r="P6" i="4"/>
  <c r="P24" i="4"/>
  <c r="P15" i="4"/>
  <c r="P8" i="4"/>
  <c r="D12" i="4"/>
  <c r="E12" i="4"/>
  <c r="F12" i="4"/>
  <c r="G12" i="4"/>
  <c r="H12" i="4"/>
  <c r="J12" i="4"/>
  <c r="K12" i="4"/>
  <c r="P11" i="4"/>
  <c r="P18" i="4"/>
  <c r="P5" i="4"/>
  <c r="P13" i="4"/>
  <c r="P16" i="4"/>
  <c r="Q14" i="28" l="1"/>
  <c r="Q15" i="28" s="1"/>
  <c r="O13" i="28"/>
  <c r="N13" i="28" s="1"/>
  <c r="P13" i="28" s="1"/>
  <c r="M12" i="26" s="1"/>
  <c r="Q14" i="11"/>
  <c r="Q15" i="11" s="1"/>
  <c r="O13" i="11"/>
  <c r="N13" i="11" s="1"/>
  <c r="P13" i="11" s="1"/>
  <c r="M6" i="26" s="1"/>
  <c r="P16" i="13"/>
  <c r="O16" i="13"/>
  <c r="P8" i="26"/>
  <c r="N16" i="13"/>
  <c r="L6" i="26"/>
  <c r="L12" i="26"/>
  <c r="Q13" i="14"/>
  <c r="O12" i="14"/>
  <c r="N12" i="14" s="1"/>
  <c r="P12" i="14" s="1"/>
  <c r="L7" i="26"/>
  <c r="P11" i="9"/>
  <c r="Q14" i="9"/>
  <c r="O13" i="9"/>
  <c r="N13" i="9" s="1"/>
  <c r="P13" i="9" s="1"/>
  <c r="Q11" i="2"/>
  <c r="O11" i="2" s="1"/>
  <c r="R12" i="2"/>
  <c r="M11" i="2"/>
  <c r="L12" i="4"/>
  <c r="K12" i="2"/>
  <c r="H13" i="2"/>
  <c r="D9" i="26"/>
  <c r="O16" i="28" l="1"/>
  <c r="P12" i="26"/>
  <c r="P16" i="28"/>
  <c r="N16" i="28"/>
  <c r="Q14" i="14"/>
  <c r="Q15" i="14" s="1"/>
  <c r="O13" i="14"/>
  <c r="N13" i="14" s="1"/>
  <c r="P13" i="14" s="1"/>
  <c r="M11" i="26" s="1"/>
  <c r="O16" i="11"/>
  <c r="N16" i="11"/>
  <c r="P16" i="11"/>
  <c r="P6" i="26"/>
  <c r="L11" i="26"/>
  <c r="M7" i="26"/>
  <c r="Q15" i="9"/>
  <c r="O15" i="9" s="1"/>
  <c r="N15" i="9" s="1"/>
  <c r="P15" i="9" s="1"/>
  <c r="O14" i="9"/>
  <c r="K7" i="26"/>
  <c r="T13" i="2"/>
  <c r="Q12" i="2"/>
  <c r="R13" i="2"/>
  <c r="H14" i="2"/>
  <c r="H18" i="2" s="1"/>
  <c r="H15" i="2"/>
  <c r="K13" i="2"/>
  <c r="M12" i="4"/>
  <c r="M12" i="2"/>
  <c r="L12" i="2"/>
  <c r="E9" i="26"/>
  <c r="O16" i="14" l="1"/>
  <c r="P11" i="26"/>
  <c r="P16" i="14"/>
  <c r="N16" i="14"/>
  <c r="O7" i="26"/>
  <c r="N14" i="9"/>
  <c r="O16" i="9"/>
  <c r="H21" i="2" a="1"/>
  <c r="H21" i="2" s="1"/>
  <c r="K14" i="2"/>
  <c r="T14" i="2"/>
  <c r="T15" i="2"/>
  <c r="H17" i="2"/>
  <c r="H20" i="2"/>
  <c r="F19" i="30" s="1"/>
  <c r="F28" i="30" s="1"/>
  <c r="F31" i="30" s="1"/>
  <c r="F45" i="30" s="1"/>
  <c r="H19" i="2" a="1"/>
  <c r="H19" i="2" s="1"/>
  <c r="Q13" i="2"/>
  <c r="O13" i="2" s="1"/>
  <c r="O12" i="2"/>
  <c r="R14" i="2"/>
  <c r="H16" i="2"/>
  <c r="H19" i="30" s="1"/>
  <c r="N12" i="4"/>
  <c r="K15" i="2"/>
  <c r="O12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2" i="4"/>
  <c r="M15" i="2"/>
  <c r="K16" i="2"/>
  <c r="L15" i="2"/>
  <c r="K20" i="2"/>
  <c r="K17" i="2"/>
  <c r="N7" i="26" l="1"/>
  <c r="P7" i="26" s="1"/>
  <c r="P16" i="9"/>
  <c r="O15" i="2"/>
  <c r="G19" i="30"/>
  <c r="K22" i="2"/>
  <c r="L16" i="2"/>
  <c r="D19" i="30" s="1"/>
  <c r="M16" i="2"/>
  <c r="G29" i="30" l="1"/>
  <c r="G31" i="30" s="1"/>
  <c r="G49" i="30" s="1"/>
  <c r="D28" i="30"/>
  <c r="D31" i="30" s="1"/>
  <c r="D33" i="30" s="1"/>
  <c r="I19" i="30"/>
  <c r="I28" i="30" s="1"/>
  <c r="I31" i="30" s="1"/>
  <c r="I57" i="30" s="1"/>
  <c r="N6" i="2"/>
  <c r="P6" i="2" s="1"/>
  <c r="F9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9" i="26" l="1"/>
  <c r="N9" i="26"/>
  <c r="K9" i="26"/>
  <c r="I9" i="26"/>
  <c r="O9" i="26"/>
  <c r="L9" i="26"/>
  <c r="J9" i="26"/>
  <c r="M9" i="26"/>
  <c r="P16" i="2"/>
  <c r="N16" i="2"/>
  <c r="G9" i="26"/>
  <c r="P9" i="26" l="1"/>
</calcChain>
</file>

<file path=xl/sharedStrings.xml><?xml version="1.0" encoding="utf-8"?>
<sst xmlns="http://schemas.openxmlformats.org/spreadsheetml/2006/main" count="915" uniqueCount="107">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</sst>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5" fillId="2" borderId="0" xfId="0" applyNumberFormat="1" applyFont="1" applyFill="1" applyAlignment="1">
      <alignment horizontal="center"/>
    </xf>
    <xf numFmtId="1" fontId="25" fillId="2" borderId="12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/>
  </sheetViews>
  <sheetFormatPr baseColWidth="10" defaultRowHeight="12.75" x14ac:dyDescent="0.2"/>
  <sheetData>
    <row r="1" spans="1:1" ht="26.25" x14ac:dyDescent="0.4">
      <c r="A1" s="111" t="s">
        <v>34</v>
      </c>
    </row>
    <row r="4" spans="1:1" ht="15" customHeight="1" x14ac:dyDescent="0.2">
      <c r="A4" s="125" t="s">
        <v>39</v>
      </c>
    </row>
    <row r="5" spans="1:1" ht="15" customHeight="1" x14ac:dyDescent="0.2"/>
    <row r="6" spans="1:1" ht="15" customHeight="1" x14ac:dyDescent="0.2">
      <c r="A6" s="132" t="s">
        <v>40</v>
      </c>
    </row>
    <row r="7" spans="1:1" ht="15" customHeight="1" x14ac:dyDescent="0.2"/>
    <row r="8" spans="1:1" ht="15" customHeight="1" x14ac:dyDescent="0.2">
      <c r="A8" s="133" t="s">
        <v>44</v>
      </c>
    </row>
    <row r="9" spans="1:1" ht="15" customHeight="1" x14ac:dyDescent="0.2">
      <c r="A9" s="133" t="s">
        <v>46</v>
      </c>
    </row>
    <row r="10" spans="1:1" ht="15" customHeight="1" x14ac:dyDescent="0.2">
      <c r="A10" s="133" t="s">
        <v>47</v>
      </c>
    </row>
    <row r="11" spans="1:1" ht="15" customHeight="1" x14ac:dyDescent="0.2">
      <c r="A11" s="133" t="s">
        <v>45</v>
      </c>
    </row>
    <row r="12" spans="1:1" ht="15" customHeight="1" x14ac:dyDescent="0.2"/>
    <row r="13" spans="1:1" ht="15" customHeight="1" x14ac:dyDescent="0.2">
      <c r="A13" s="125" t="s">
        <v>48</v>
      </c>
    </row>
    <row r="14" spans="1:1" ht="15" customHeight="1" x14ac:dyDescent="0.2"/>
    <row r="15" spans="1:1" ht="15" customHeight="1" x14ac:dyDescent="0.2">
      <c r="A15" s="134" t="s">
        <v>50</v>
      </c>
    </row>
    <row r="16" spans="1:1" ht="15" customHeight="1" x14ac:dyDescent="0.2">
      <c r="A16" s="134" t="s">
        <v>49</v>
      </c>
    </row>
    <row r="20" spans="1:1" ht="15" x14ac:dyDescent="0.2">
      <c r="A20" s="175" t="s">
        <v>81</v>
      </c>
    </row>
    <row r="21" spans="1:1" ht="15" x14ac:dyDescent="0.2">
      <c r="A21" s="175" t="s">
        <v>82</v>
      </c>
    </row>
    <row r="22" spans="1:1" x14ac:dyDescent="0.2">
      <c r="A22" s="176" t="s">
        <v>83</v>
      </c>
    </row>
    <row r="23" spans="1:1" x14ac:dyDescent="0.2">
      <c r="A23" s="176" t="s">
        <v>84</v>
      </c>
    </row>
    <row r="24" spans="1:1" x14ac:dyDescent="0.2">
      <c r="A24" s="176" t="s">
        <v>85</v>
      </c>
    </row>
    <row r="25" spans="1:1" x14ac:dyDescent="0.2">
      <c r="A25" s="176" t="s">
        <v>86</v>
      </c>
    </row>
    <row r="26" spans="1:1" x14ac:dyDescent="0.2">
      <c r="A26" s="176" t="s">
        <v>87</v>
      </c>
    </row>
    <row r="27" spans="1:1" x14ac:dyDescent="0.2">
      <c r="A27" s="176" t="s">
        <v>88</v>
      </c>
    </row>
    <row r="28" spans="1:1" x14ac:dyDescent="0.2">
      <c r="A28" s="176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23833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87</v>
      </c>
      <c r="C5" s="166">
        <v>81</v>
      </c>
      <c r="D5" s="166">
        <v>84</v>
      </c>
      <c r="E5" s="166">
        <v>93</v>
      </c>
      <c r="F5" s="166">
        <v>85</v>
      </c>
      <c r="G5" s="166">
        <v>88</v>
      </c>
      <c r="H5" s="178">
        <f t="shared" ref="H5:H15" si="2">+SUM(B5:G5)</f>
        <v>518</v>
      </c>
      <c r="I5" s="84"/>
      <c r="J5" s="61">
        <f>+TOTALES!$E$4</f>
        <v>45690</v>
      </c>
      <c r="K5" s="71">
        <f t="shared" ref="K5:K15" si="3">+H5</f>
        <v>518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0.138996138996139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81</v>
      </c>
      <c r="D6" s="166">
        <v>87</v>
      </c>
      <c r="E6" s="166">
        <v>82</v>
      </c>
      <c r="F6" s="166">
        <v>89</v>
      </c>
      <c r="G6" s="166">
        <v>89</v>
      </c>
      <c r="H6" s="178">
        <f t="shared" si="2"/>
        <v>513</v>
      </c>
      <c r="I6" s="84"/>
      <c r="J6" s="61">
        <f>+TOTALES!$F$4</f>
        <v>45718</v>
      </c>
      <c r="K6" s="71">
        <f t="shared" si="3"/>
        <v>513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518</v>
      </c>
      <c r="R6" s="73">
        <f>+K4</f>
        <v>0</v>
      </c>
      <c r="S6" s="120">
        <f t="shared" si="1"/>
        <v>89</v>
      </c>
      <c r="T6" s="129">
        <f t="shared" si="5"/>
        <v>9.3567251461988299E-2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80</v>
      </c>
      <c r="C7" s="166">
        <v>75</v>
      </c>
      <c r="D7" s="166">
        <v>84</v>
      </c>
      <c r="E7" s="166">
        <v>86</v>
      </c>
      <c r="F7" s="166">
        <v>88</v>
      </c>
      <c r="G7" s="166">
        <v>84</v>
      </c>
      <c r="H7" s="178">
        <f t="shared" si="2"/>
        <v>497</v>
      </c>
      <c r="I7" s="84"/>
      <c r="J7" s="61">
        <f>+TOTALES!$G$4</f>
        <v>45753</v>
      </c>
      <c r="K7" s="71">
        <f t="shared" si="3"/>
        <v>497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513</v>
      </c>
      <c r="R7" s="73">
        <f>+IF(K6=0,+R6,+LOOKUP(2,1/($K$4:K5&gt;0),$K$4:K5))</f>
        <v>518</v>
      </c>
      <c r="S7" s="120">
        <f t="shared" si="1"/>
        <v>88</v>
      </c>
      <c r="T7" s="129">
        <f t="shared" si="5"/>
        <v>0.15694164989939638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497</v>
      </c>
      <c r="R8" s="73">
        <f>+IF(K7=0,+R7,+LOOKUP(2,1/($K$4:K6&gt;0),$K$4:K6))</f>
        <v>513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497</v>
      </c>
      <c r="R9" s="73">
        <f>+IF(K8=0,+R8,+LOOKUP(2,1/($K$4:K7&gt;0),$K$4:K7))</f>
        <v>513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497</v>
      </c>
      <c r="R10" s="73">
        <f>+IF(K9=0,+R9,+LOOKUP(2,1/($K$4:K8&gt;0),$K$4:K8))</f>
        <v>513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497</v>
      </c>
      <c r="R11" s="73">
        <f>+IF(K10=0,+R10,+LOOKUP(2,1/($K$4:K9&gt;0),$K$4:K9))</f>
        <v>513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497</v>
      </c>
      <c r="R12" s="73">
        <f>+IF(K11=0,+R11,+LOOKUP(2,1/($K$4:K10&gt;0),$K$4:K10))</f>
        <v>513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497</v>
      </c>
      <c r="R13" s="73">
        <f>+IF(K12=0,+R12,+LOOKUP(2,1/($K$4:K11&gt;0),$K$4:K11))</f>
        <v>513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497</v>
      </c>
      <c r="R14" s="73">
        <f>+IF(K13=0,+R13,+LOOKUP(2,1/($K$4:K12&gt;0),$K$4:K12))</f>
        <v>513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497</v>
      </c>
      <c r="R15" s="83">
        <f>+IF(K14=0,+R14,+LOOKUP(2,1/($K$4:K13&gt;0),$K$4:K13))</f>
        <v>513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1528</v>
      </c>
      <c r="I16" s="7"/>
      <c r="J16" s="39" t="s">
        <v>0</v>
      </c>
      <c r="K16" s="50">
        <f>SUM(K4:K15)</f>
        <v>1528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75</v>
      </c>
      <c r="D17" s="113">
        <f t="shared" si="7"/>
        <v>84</v>
      </c>
      <c r="E17" s="113">
        <f t="shared" si="7"/>
        <v>82</v>
      </c>
      <c r="F17" s="113">
        <f t="shared" si="7"/>
        <v>85</v>
      </c>
      <c r="G17" s="113">
        <f t="shared" si="7"/>
        <v>84</v>
      </c>
      <c r="H17" s="113">
        <f>SMALL(H4:H15,COUNTIF(H4:H15,"&lt;=0")+1)</f>
        <v>497</v>
      </c>
      <c r="I17" s="7"/>
      <c r="J17" s="32" t="s">
        <v>7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84</v>
      </c>
      <c r="C18" s="73">
        <f t="shared" si="8"/>
        <v>79</v>
      </c>
      <c r="D18" s="73">
        <f t="shared" si="8"/>
        <v>85</v>
      </c>
      <c r="E18" s="73">
        <f t="shared" si="8"/>
        <v>87</v>
      </c>
      <c r="F18" s="73">
        <f t="shared" si="8"/>
        <v>87.333333333333329</v>
      </c>
      <c r="G18" s="73">
        <f t="shared" si="8"/>
        <v>87</v>
      </c>
      <c r="H18" s="73">
        <f t="shared" si="8"/>
        <v>509.33333333333331</v>
      </c>
      <c r="I18" s="7"/>
      <c r="J18" s="34" t="s">
        <v>8</v>
      </c>
      <c r="K18" s="35">
        <f>AVERAGEIF(K4:K15,"&gt;0")</f>
        <v>509.33333333333331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81</v>
      </c>
      <c r="D19" s="73">
        <f t="array" ref="D19">+MEDIAN(IF(D4:D15&lt;&gt;0,D4:D15))</f>
        <v>84</v>
      </c>
      <c r="E19" s="73">
        <f t="array" ref="E19">+MEDIAN(IF(E4:E15&lt;&gt;0,E4:E15))</f>
        <v>86</v>
      </c>
      <c r="F19" s="73">
        <f t="array" ref="F19">+MEDIAN(IF(F4:F15&lt;&gt;0,F4:F15))</f>
        <v>88</v>
      </c>
      <c r="G19" s="73">
        <f t="array" ref="G19">+MEDIAN(IF(G4:G15&lt;&gt;0,G4:G15))</f>
        <v>88</v>
      </c>
      <c r="H19" s="73">
        <f t="array" ref="H19">+MEDIAN(IF(H4:H15&lt;&gt;0,H4:H15))</f>
        <v>513</v>
      </c>
      <c r="I19" s="7"/>
      <c r="J19" s="34" t="s">
        <v>9</v>
      </c>
      <c r="K19" s="35">
        <f t="array" ref="K19">+MEDIAN(IF(K4:K15&lt;&gt;0,K4:K15))</f>
        <v>513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87</v>
      </c>
      <c r="C20" s="106">
        <f t="shared" si="9"/>
        <v>81</v>
      </c>
      <c r="D20" s="106">
        <f t="shared" si="9"/>
        <v>87</v>
      </c>
      <c r="E20" s="106">
        <f t="shared" si="9"/>
        <v>93</v>
      </c>
      <c r="F20" s="106">
        <f t="shared" si="9"/>
        <v>89</v>
      </c>
      <c r="G20" s="106">
        <f t="shared" si="9"/>
        <v>89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3.6055512754639891</v>
      </c>
      <c r="C21" s="122">
        <f t="array" ref="C21">+STDEV(IF(C4:C15&gt;0,C4:C15))</f>
        <v>3.4641016151377544</v>
      </c>
      <c r="D21" s="122">
        <f t="array" ref="D21">+STDEV(IF(D4:D15&gt;0,D4:D15))</f>
        <v>1.7320508075688772</v>
      </c>
      <c r="E21" s="122">
        <f t="array" ref="E21">+STDEV(IF(E4:E15&gt;0,E4:E15))</f>
        <v>5.5677643628300215</v>
      </c>
      <c r="F21" s="122">
        <f t="array" ref="F21">+STDEV(IF(F4:F15&gt;0,F4:F15))</f>
        <v>2.0816659994661326</v>
      </c>
      <c r="G21" s="122">
        <f t="array" ref="G21">+STDEV(IF(G4:G15&gt;0,G4:G15))</f>
        <v>2.6457513110645907</v>
      </c>
      <c r="H21" s="122">
        <f t="array" ref="H21">+STDEV(IF(H4:H15&gt;0,H4:H15))</f>
        <v>10.969655114602888</v>
      </c>
      <c r="I21" s="7"/>
      <c r="J21" s="34" t="s">
        <v>11</v>
      </c>
      <c r="K21" s="121">
        <f t="array" ref="K21">+STDEV(IF(K4:K15&gt;0,K4:K15))</f>
        <v>10.969655114602888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8.3333333333333329E-2</v>
      </c>
      <c r="C22" s="116">
        <f t="shared" ref="C22:H22" si="10">+(C20-C17)/C18</f>
        <v>7.5949367088607597E-2</v>
      </c>
      <c r="D22" s="116">
        <f t="shared" si="10"/>
        <v>3.5294117647058823E-2</v>
      </c>
      <c r="E22" s="116">
        <f t="shared" si="10"/>
        <v>0.12643678160919541</v>
      </c>
      <c r="F22" s="116">
        <f t="shared" si="10"/>
        <v>4.5801526717557252E-2</v>
      </c>
      <c r="G22" s="116">
        <f t="shared" si="10"/>
        <v>5.7471264367816091E-2</v>
      </c>
      <c r="H22" s="116">
        <f t="shared" si="10"/>
        <v>4.1230366492146599E-2</v>
      </c>
      <c r="I22" s="7"/>
      <c r="J22" s="36" t="s">
        <v>6</v>
      </c>
      <c r="K22" s="37">
        <f>+K21/K18</f>
        <v>2.1537280984167975E-2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23944</v>
      </c>
      <c r="B2" s="15" t="s">
        <v>92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8676</v>
      </c>
      <c r="B2" s="15" t="s">
        <v>94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92</v>
      </c>
      <c r="C7" s="166">
        <v>95</v>
      </c>
      <c r="D7" s="166">
        <v>93</v>
      </c>
      <c r="E7" s="166">
        <v>89</v>
      </c>
      <c r="F7" s="166">
        <v>94</v>
      </c>
      <c r="G7" s="166">
        <v>87</v>
      </c>
      <c r="H7" s="178">
        <f t="shared" si="2"/>
        <v>550</v>
      </c>
      <c r="I7" s="84"/>
      <c r="J7" s="61">
        <f>+TOTALES!$G$4</f>
        <v>45753</v>
      </c>
      <c r="K7" s="71">
        <f t="shared" si="3"/>
        <v>550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 t="e">
        <f>IF(SUM(K6:K7)=0,+Q6,+LOOKUP(2,1/($K$4:K6&gt;0),$K$4:K6))</f>
        <v>#N/A</v>
      </c>
      <c r="R7" s="73">
        <f>+IF(K6=0,+R6,+LOOKUP(2,1/($K$4:K5&gt;0),$K$4:K5))</f>
        <v>0</v>
      </c>
      <c r="S7" s="120">
        <f t="shared" si="1"/>
        <v>95</v>
      </c>
      <c r="T7" s="129">
        <f t="shared" si="5"/>
        <v>8.7272727272727266E-2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550</v>
      </c>
      <c r="R8" s="73" t="e">
        <f>+IF(K7=0,+R7,+LOOKUP(2,1/($K$4:K6&gt;0),$K$4:K6))</f>
        <v>#N/A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550</v>
      </c>
      <c r="R9" s="73" t="e">
        <f>+IF(K8=0,+R8,+LOOKUP(2,1/($K$4:K7&gt;0),$K$4:K7))</f>
        <v>#N/A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550</v>
      </c>
      <c r="R10" s="73" t="e">
        <f>+IF(K9=0,+R9,+LOOKUP(2,1/($K$4:K8&gt;0),$K$4:K8))</f>
        <v>#N/A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550</v>
      </c>
      <c r="R11" s="73" t="e">
        <f>+IF(K10=0,+R10,+LOOKUP(2,1/($K$4:K9&gt;0),$K$4:K9))</f>
        <v>#N/A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550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550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550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550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550</v>
      </c>
      <c r="I16" s="7"/>
      <c r="J16" s="39" t="s">
        <v>0</v>
      </c>
      <c r="K16" s="50">
        <f>SUM(K4:K15)</f>
        <v>550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92</v>
      </c>
      <c r="C17" s="113">
        <f t="shared" ref="C17:G17" si="7">SMALL(C4:C15,COUNTIF(C4:C15,"&lt;=0")+1)</f>
        <v>95</v>
      </c>
      <c r="D17" s="113">
        <f t="shared" si="7"/>
        <v>93</v>
      </c>
      <c r="E17" s="113">
        <f t="shared" si="7"/>
        <v>89</v>
      </c>
      <c r="F17" s="113">
        <f t="shared" si="7"/>
        <v>94</v>
      </c>
      <c r="G17" s="113">
        <f t="shared" si="7"/>
        <v>87</v>
      </c>
      <c r="H17" s="113">
        <f>SMALL(H4:H15,COUNTIF(H4:H15,"&lt;=0")+1)</f>
        <v>550</v>
      </c>
      <c r="I17" s="7"/>
      <c r="J17" s="32" t="s">
        <v>7</v>
      </c>
      <c r="K17" s="33">
        <f>SMALL(K4:K15,COUNTIF(K4:K15,"&lt;=0")+1)</f>
        <v>550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92</v>
      </c>
      <c r="C18" s="73">
        <f t="shared" si="8"/>
        <v>95</v>
      </c>
      <c r="D18" s="73">
        <f t="shared" si="8"/>
        <v>93</v>
      </c>
      <c r="E18" s="73">
        <f t="shared" si="8"/>
        <v>89</v>
      </c>
      <c r="F18" s="73">
        <f t="shared" si="8"/>
        <v>94</v>
      </c>
      <c r="G18" s="73">
        <f t="shared" si="8"/>
        <v>87</v>
      </c>
      <c r="H18" s="73">
        <f t="shared" si="8"/>
        <v>550</v>
      </c>
      <c r="I18" s="7"/>
      <c r="J18" s="34" t="s">
        <v>8</v>
      </c>
      <c r="K18" s="35">
        <f>AVERAGEIF(K4:K15,"&gt;0")</f>
        <v>550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92</v>
      </c>
      <c r="C19" s="73">
        <f t="array" ref="C19">+MEDIAN(IF(C4:C15&lt;&gt;0,C4:C15))</f>
        <v>95</v>
      </c>
      <c r="D19" s="73">
        <f t="array" ref="D19">+MEDIAN(IF(D4:D15&lt;&gt;0,D4:D15))</f>
        <v>93</v>
      </c>
      <c r="E19" s="73">
        <f t="array" ref="E19">+MEDIAN(IF(E4:E15&lt;&gt;0,E4:E15))</f>
        <v>89</v>
      </c>
      <c r="F19" s="73">
        <f t="array" ref="F19">+MEDIAN(IF(F4:F15&lt;&gt;0,F4:F15))</f>
        <v>94</v>
      </c>
      <c r="G19" s="73">
        <f t="array" ref="G19">+MEDIAN(IF(G4:G15&lt;&gt;0,G4:G15))</f>
        <v>87</v>
      </c>
      <c r="H19" s="73">
        <f t="array" ref="H19">+MEDIAN(IF(H4:H15&lt;&gt;0,H4:H15))</f>
        <v>550</v>
      </c>
      <c r="I19" s="7"/>
      <c r="J19" s="34" t="s">
        <v>9</v>
      </c>
      <c r="K19" s="35">
        <f t="array" ref="K19">+MEDIAN(IF(K4:K15&lt;&gt;0,K4:K15))</f>
        <v>550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92</v>
      </c>
      <c r="C20" s="106">
        <f t="shared" si="9"/>
        <v>95</v>
      </c>
      <c r="D20" s="106">
        <f t="shared" si="9"/>
        <v>93</v>
      </c>
      <c r="E20" s="106">
        <f t="shared" si="9"/>
        <v>89</v>
      </c>
      <c r="F20" s="106">
        <f t="shared" si="9"/>
        <v>94</v>
      </c>
      <c r="G20" s="106">
        <f t="shared" si="9"/>
        <v>87</v>
      </c>
      <c r="H20" s="106">
        <f t="shared" si="9"/>
        <v>550</v>
      </c>
      <c r="I20" s="7"/>
      <c r="J20" s="34" t="s">
        <v>10</v>
      </c>
      <c r="K20" s="35">
        <f>+MAX(K4:K15)</f>
        <v>550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18139</v>
      </c>
      <c r="B2" s="15" t="s">
        <v>64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87</v>
      </c>
      <c r="E4" s="166">
        <v>87</v>
      </c>
      <c r="F4" s="166">
        <v>86</v>
      </c>
      <c r="G4" s="166">
        <v>82</v>
      </c>
      <c r="H4" s="178">
        <f>+SUM(B4:G4)</f>
        <v>510</v>
      </c>
      <c r="I4" s="84"/>
      <c r="J4" s="61">
        <f>+TOTALES!$D$4</f>
        <v>45669</v>
      </c>
      <c r="K4" s="71">
        <f>+H4</f>
        <v>510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5.8823529411764705E-2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90</v>
      </c>
      <c r="C5" s="166">
        <v>84</v>
      </c>
      <c r="D5" s="166">
        <v>83</v>
      </c>
      <c r="E5" s="166">
        <v>91</v>
      </c>
      <c r="F5" s="166">
        <v>89</v>
      </c>
      <c r="G5" s="166">
        <v>92</v>
      </c>
      <c r="H5" s="178">
        <f t="shared" ref="H5:H15" si="2">+SUM(B5:G5)</f>
        <v>529</v>
      </c>
      <c r="I5" s="84"/>
      <c r="J5" s="61">
        <f>+TOTALES!$E$4</f>
        <v>45690</v>
      </c>
      <c r="K5" s="71">
        <f t="shared" ref="K5:K15" si="3">+H5</f>
        <v>529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92</v>
      </c>
      <c r="T5" s="129">
        <f t="shared" ref="T5:T15" si="5">IF(H5=0,0,+((+S5-MIN(B5:G5))/AVERAGE(B5:G5)))</f>
        <v>0.10207939508506615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529</v>
      </c>
      <c r="R6" s="73">
        <f>+K4</f>
        <v>510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82</v>
      </c>
      <c r="C7" s="166">
        <v>93</v>
      </c>
      <c r="D7" s="166">
        <v>89</v>
      </c>
      <c r="E7" s="166">
        <v>90</v>
      </c>
      <c r="F7" s="166">
        <v>83</v>
      </c>
      <c r="G7" s="166">
        <v>89</v>
      </c>
      <c r="H7" s="178">
        <f t="shared" si="2"/>
        <v>526</v>
      </c>
      <c r="I7" s="84"/>
      <c r="J7" s="61">
        <f>+TOTALES!$G$4</f>
        <v>45753</v>
      </c>
      <c r="K7" s="71">
        <f t="shared" si="3"/>
        <v>526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529</v>
      </c>
      <c r="R7" s="73">
        <f>+IF(K6=0,+R6,+LOOKUP(2,1/($K$4:K5&gt;0),$K$4:K5))</f>
        <v>510</v>
      </c>
      <c r="S7" s="120">
        <f t="shared" si="1"/>
        <v>93</v>
      </c>
      <c r="T7" s="129">
        <f t="shared" si="5"/>
        <v>0.12547528517110265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526</v>
      </c>
      <c r="R8" s="73">
        <f>+IF(K7=0,+R7,+LOOKUP(2,1/($K$4:K6&gt;0),$K$4:K6))</f>
        <v>529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526</v>
      </c>
      <c r="R9" s="73">
        <f>+IF(K8=0,+R8,+LOOKUP(2,1/($K$4:K7&gt;0),$K$4:K7))</f>
        <v>529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526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526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526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526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526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526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1565</v>
      </c>
      <c r="I16" s="7"/>
      <c r="J16" s="39" t="s">
        <v>0</v>
      </c>
      <c r="K16" s="50">
        <f>SUM(K4:K15)</f>
        <v>1565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87</v>
      </c>
      <c r="F17" s="113">
        <f t="shared" si="7"/>
        <v>83</v>
      </c>
      <c r="G17" s="113">
        <f t="shared" si="7"/>
        <v>82</v>
      </c>
      <c r="H17" s="113">
        <f>SMALL(H4:H15,COUNTIF(H4:H15,"&lt;=0")+1)</f>
        <v>510</v>
      </c>
      <c r="I17" s="7"/>
      <c r="J17" s="32" t="s">
        <v>7</v>
      </c>
      <c r="K17" s="33">
        <f>SMALL(K4:K15,COUNTIF(K4:K15,"&lt;=0")+1)</f>
        <v>510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85.666666666666671</v>
      </c>
      <c r="C18" s="73">
        <f t="shared" si="8"/>
        <v>86.666666666666671</v>
      </c>
      <c r="D18" s="73">
        <f t="shared" si="8"/>
        <v>86.333333333333329</v>
      </c>
      <c r="E18" s="73">
        <f t="shared" si="8"/>
        <v>89.333333333333329</v>
      </c>
      <c r="F18" s="73">
        <f t="shared" si="8"/>
        <v>86</v>
      </c>
      <c r="G18" s="73">
        <f t="shared" si="8"/>
        <v>87.666666666666671</v>
      </c>
      <c r="H18" s="73">
        <f t="shared" si="8"/>
        <v>521.66666666666663</v>
      </c>
      <c r="I18" s="7"/>
      <c r="J18" s="34" t="s">
        <v>8</v>
      </c>
      <c r="K18" s="35">
        <f>AVERAGEIF(K4:K15,"&gt;0")</f>
        <v>521.66666666666663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84</v>
      </c>
      <c r="D19" s="73">
        <f t="array" ref="D19">+MEDIAN(IF(D4:D15&lt;&gt;0,D4:D15))</f>
        <v>87</v>
      </c>
      <c r="E19" s="73">
        <f t="array" ref="E19">+MEDIAN(IF(E4:E15&lt;&gt;0,E4:E15))</f>
        <v>90</v>
      </c>
      <c r="F19" s="73">
        <f t="array" ref="F19">+MEDIAN(IF(F4:F15&lt;&gt;0,F4:F15))</f>
        <v>86</v>
      </c>
      <c r="G19" s="73">
        <f t="array" ref="G19">+MEDIAN(IF(G4:G15&lt;&gt;0,G4:G15))</f>
        <v>89</v>
      </c>
      <c r="H19" s="73">
        <f t="array" ref="H19">+MEDIAN(IF(H4:H15&lt;&gt;0,H4:H15))</f>
        <v>526</v>
      </c>
      <c r="I19" s="7"/>
      <c r="J19" s="34" t="s">
        <v>9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93</v>
      </c>
      <c r="D20" s="106">
        <f t="shared" si="9"/>
        <v>89</v>
      </c>
      <c r="E20" s="106">
        <f t="shared" si="9"/>
        <v>91</v>
      </c>
      <c r="F20" s="106">
        <f t="shared" si="9"/>
        <v>89</v>
      </c>
      <c r="G20" s="106">
        <f t="shared" si="9"/>
        <v>92</v>
      </c>
      <c r="H20" s="106">
        <f t="shared" si="9"/>
        <v>529</v>
      </c>
      <c r="I20" s="7"/>
      <c r="J20" s="34" t="s">
        <v>10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4.0414518843273806</v>
      </c>
      <c r="C21" s="122">
        <f t="array" ref="C21">+STDEV(IF(C4:C15&gt;0,C4:C15))</f>
        <v>5.5075705472861021</v>
      </c>
      <c r="D21" s="122">
        <f t="array" ref="D21">+STDEV(IF(D4:D15&gt;0,D4:D15))</f>
        <v>3.0550504633038931</v>
      </c>
      <c r="E21" s="122">
        <f t="array" ref="E21">+STDEV(IF(E4:E15&gt;0,E4:E15))</f>
        <v>2.0816659994661326</v>
      </c>
      <c r="F21" s="122">
        <f t="array" ref="F21">+STDEV(IF(F4:F15&gt;0,F4:F15))</f>
        <v>3</v>
      </c>
      <c r="G21" s="122">
        <f t="array" ref="G21">+STDEV(IF(G4:G15&gt;0,G4:G15))</f>
        <v>5.1316014394468841</v>
      </c>
      <c r="H21" s="122">
        <f t="array" ref="H21">+STDEV(IF(H4:H15&gt;0,H4:H15))</f>
        <v>10.214368964029708</v>
      </c>
      <c r="I21" s="7"/>
      <c r="J21" s="34" t="s">
        <v>11</v>
      </c>
      <c r="K21" s="121">
        <f t="array" ref="K21">+STDEV(IF(K4:K15&gt;0,K4:K15))</f>
        <v>10.214368964029708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9.3385214007782102E-2</v>
      </c>
      <c r="C22" s="116">
        <f t="shared" ref="C22:H22" si="10">+(C20-C17)/C18</f>
        <v>0.11538461538461538</v>
      </c>
      <c r="D22" s="116">
        <f t="shared" si="10"/>
        <v>6.9498069498069498E-2</v>
      </c>
      <c r="E22" s="116">
        <f t="shared" si="10"/>
        <v>4.4776119402985079E-2</v>
      </c>
      <c r="F22" s="116">
        <f t="shared" si="10"/>
        <v>6.9767441860465115E-2</v>
      </c>
      <c r="G22" s="116">
        <f t="shared" si="10"/>
        <v>0.11406844106463877</v>
      </c>
      <c r="H22" s="116">
        <f t="shared" si="10"/>
        <v>3.6421725239616613E-2</v>
      </c>
      <c r="I22" s="7"/>
      <c r="J22" s="36" t="s">
        <v>6</v>
      </c>
      <c r="K22" s="37">
        <f>+K21/K18</f>
        <v>1.9580259994945129E-2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21927</v>
      </c>
      <c r="B2" s="15" t="s">
        <v>106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80</v>
      </c>
      <c r="C4" s="166">
        <v>90</v>
      </c>
      <c r="D4" s="166">
        <v>86</v>
      </c>
      <c r="E4" s="166">
        <v>94</v>
      </c>
      <c r="F4" s="166">
        <v>85</v>
      </c>
      <c r="G4" s="166">
        <v>83</v>
      </c>
      <c r="H4" s="178">
        <f>+SUM(B4:G4)</f>
        <v>518</v>
      </c>
      <c r="I4" s="84"/>
      <c r="J4" s="61">
        <f>+TOTALES!$D$4</f>
        <v>45669</v>
      </c>
      <c r="K4" s="71">
        <f>+H4</f>
        <v>518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94</v>
      </c>
      <c r="T4" s="129">
        <f>IF(H4=0,0,+((+S4-MIN(B4:G4))/AVERAGE(B4:G4)))</f>
        <v>0.16216216216216217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81</v>
      </c>
      <c r="C5" s="166">
        <v>84</v>
      </c>
      <c r="D5" s="166">
        <v>84</v>
      </c>
      <c r="E5" s="166">
        <v>91</v>
      </c>
      <c r="F5" s="166">
        <v>90</v>
      </c>
      <c r="G5" s="166">
        <v>83</v>
      </c>
      <c r="H5" s="178">
        <f t="shared" ref="H5:H15" si="2">+SUM(B5:G5)</f>
        <v>513</v>
      </c>
      <c r="I5" s="84"/>
      <c r="J5" s="61">
        <f>+TOTALES!$E$4</f>
        <v>45690</v>
      </c>
      <c r="K5" s="71">
        <f t="shared" ref="K5:K15" si="3">+H5</f>
        <v>513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0.11695906432748537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86</v>
      </c>
      <c r="C6" s="166">
        <v>87</v>
      </c>
      <c r="D6" s="166">
        <v>82</v>
      </c>
      <c r="E6" s="166">
        <v>77</v>
      </c>
      <c r="F6" s="166">
        <v>85</v>
      </c>
      <c r="G6" s="166">
        <v>85</v>
      </c>
      <c r="H6" s="178">
        <f t="shared" si="2"/>
        <v>502</v>
      </c>
      <c r="I6" s="84"/>
      <c r="J6" s="61">
        <f>+TOTALES!$F$4</f>
        <v>45718</v>
      </c>
      <c r="K6" s="71">
        <f t="shared" si="3"/>
        <v>502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513</v>
      </c>
      <c r="R6" s="73">
        <f>+K4</f>
        <v>518</v>
      </c>
      <c r="S6" s="120">
        <f t="shared" si="1"/>
        <v>87</v>
      </c>
      <c r="T6" s="129">
        <f t="shared" si="5"/>
        <v>0.1195219123505976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87</v>
      </c>
      <c r="C7" s="166">
        <v>79</v>
      </c>
      <c r="D7" s="166">
        <v>85</v>
      </c>
      <c r="E7" s="166">
        <v>88</v>
      </c>
      <c r="F7" s="166">
        <v>89</v>
      </c>
      <c r="G7" s="166">
        <v>84</v>
      </c>
      <c r="H7" s="178">
        <f t="shared" si="2"/>
        <v>512</v>
      </c>
      <c r="I7" s="84"/>
      <c r="J7" s="61">
        <f>+TOTALES!$G$4</f>
        <v>45753</v>
      </c>
      <c r="K7" s="71">
        <f t="shared" si="3"/>
        <v>512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502</v>
      </c>
      <c r="R7" s="73">
        <f>+IF(K6=0,+R6,+LOOKUP(2,1/($K$4:K5&gt;0),$K$4:K5))</f>
        <v>513</v>
      </c>
      <c r="S7" s="120">
        <f t="shared" si="1"/>
        <v>89</v>
      </c>
      <c r="T7" s="129">
        <f t="shared" si="5"/>
        <v>0.1171875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512</v>
      </c>
      <c r="R8" s="73">
        <f>+IF(K7=0,+R7,+LOOKUP(2,1/($K$4:K6&gt;0),$K$4:K6))</f>
        <v>502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512</v>
      </c>
      <c r="R9" s="73">
        <f>+IF(K8=0,+R8,+LOOKUP(2,1/($K$4:K7&gt;0),$K$4:K7))</f>
        <v>502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512</v>
      </c>
      <c r="R10" s="73">
        <f>+IF(K9=0,+R9,+LOOKUP(2,1/($K$4:K8&gt;0),$K$4:K8))</f>
        <v>502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512</v>
      </c>
      <c r="R11" s="73">
        <f>+IF(K10=0,+R10,+LOOKUP(2,1/($K$4:K9&gt;0),$K$4:K9))</f>
        <v>502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512</v>
      </c>
      <c r="R12" s="73">
        <f>+IF(K11=0,+R11,+LOOKUP(2,1/($K$4:K10&gt;0),$K$4:K10))</f>
        <v>502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512</v>
      </c>
      <c r="R13" s="73">
        <f>+IF(K12=0,+R12,+LOOKUP(2,1/($K$4:K11&gt;0),$K$4:K11))</f>
        <v>502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512</v>
      </c>
      <c r="R14" s="73">
        <f>+IF(K13=0,+R13,+LOOKUP(2,1/($K$4:K12&gt;0),$K$4:K12))</f>
        <v>502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512</v>
      </c>
      <c r="R15" s="83">
        <f>+IF(K14=0,+R14,+LOOKUP(2,1/($K$4:K13&gt;0),$K$4:K13))</f>
        <v>502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2045</v>
      </c>
      <c r="I16" s="7"/>
      <c r="J16" s="39" t="s">
        <v>0</v>
      </c>
      <c r="K16" s="50">
        <f>SUM(K4:K15)</f>
        <v>2045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79</v>
      </c>
      <c r="D17" s="113">
        <f t="shared" si="7"/>
        <v>82</v>
      </c>
      <c r="E17" s="113">
        <f t="shared" si="7"/>
        <v>77</v>
      </c>
      <c r="F17" s="113">
        <f t="shared" si="7"/>
        <v>85</v>
      </c>
      <c r="G17" s="113">
        <f t="shared" si="7"/>
        <v>83</v>
      </c>
      <c r="H17" s="113">
        <f>SMALL(H4:H15,COUNTIF(H4:H15,"&lt;=0")+1)</f>
        <v>502</v>
      </c>
      <c r="I17" s="7"/>
      <c r="J17" s="32" t="s">
        <v>7</v>
      </c>
      <c r="K17" s="33">
        <f>SMALL(K4:K15,COUNTIF(K4:K15,"&lt;=0")+1)</f>
        <v>502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83.5</v>
      </c>
      <c r="C18" s="73">
        <f t="shared" si="8"/>
        <v>85</v>
      </c>
      <c r="D18" s="73">
        <f t="shared" si="8"/>
        <v>84.25</v>
      </c>
      <c r="E18" s="73">
        <f t="shared" si="8"/>
        <v>87.5</v>
      </c>
      <c r="F18" s="73">
        <f t="shared" si="8"/>
        <v>87.25</v>
      </c>
      <c r="G18" s="73">
        <f t="shared" si="8"/>
        <v>83.75</v>
      </c>
      <c r="H18" s="73">
        <f t="shared" si="8"/>
        <v>511.25</v>
      </c>
      <c r="I18" s="7"/>
      <c r="J18" s="34" t="s">
        <v>8</v>
      </c>
      <c r="K18" s="35">
        <f>AVERAGEIF(K4:K15,"&gt;0")</f>
        <v>511.25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83.5</v>
      </c>
      <c r="C19" s="73">
        <f t="array" ref="C19">+MEDIAN(IF(C4:C15&lt;&gt;0,C4:C15))</f>
        <v>85.5</v>
      </c>
      <c r="D19" s="73">
        <f t="array" ref="D19">+MEDIAN(IF(D4:D15&lt;&gt;0,D4:D15))</f>
        <v>84.5</v>
      </c>
      <c r="E19" s="73">
        <f t="array" ref="E19">+MEDIAN(IF(E4:E15&lt;&gt;0,E4:E15))</f>
        <v>89.5</v>
      </c>
      <c r="F19" s="73">
        <f t="array" ref="F19">+MEDIAN(IF(F4:F15&lt;&gt;0,F4:F15))</f>
        <v>87</v>
      </c>
      <c r="G19" s="73">
        <f t="array" ref="G19">+MEDIAN(IF(G4:G15&lt;&gt;0,G4:G15))</f>
        <v>83.5</v>
      </c>
      <c r="H19" s="73">
        <f t="array" ref="H19">+MEDIAN(IF(H4:H15&lt;&gt;0,H4:H15))</f>
        <v>512.5</v>
      </c>
      <c r="I19" s="7"/>
      <c r="J19" s="34" t="s">
        <v>9</v>
      </c>
      <c r="K19" s="35">
        <f t="array" ref="K19">+MEDIAN(IF(K4:K15&lt;&gt;0,K4:K15))</f>
        <v>512.5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87</v>
      </c>
      <c r="C20" s="106">
        <f t="shared" si="9"/>
        <v>90</v>
      </c>
      <c r="D20" s="106">
        <f t="shared" si="9"/>
        <v>86</v>
      </c>
      <c r="E20" s="106">
        <f t="shared" si="9"/>
        <v>94</v>
      </c>
      <c r="F20" s="106">
        <f t="shared" si="9"/>
        <v>90</v>
      </c>
      <c r="G20" s="106">
        <f t="shared" si="9"/>
        <v>85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3.5118845842842465</v>
      </c>
      <c r="C21" s="122">
        <f t="array" ref="C21">+STDEV(IF(C4:C15&gt;0,C4:C15))</f>
        <v>4.6904157598234297</v>
      </c>
      <c r="D21" s="122">
        <f t="array" ref="D21">+STDEV(IF(D4:D15&gt;0,D4:D15))</f>
        <v>1.707825127659933</v>
      </c>
      <c r="E21" s="122">
        <f t="array" ref="E21">+STDEV(IF(E4:E15&gt;0,E4:E15))</f>
        <v>7.416198487095663</v>
      </c>
      <c r="F21" s="122">
        <f t="array" ref="F21">+STDEV(IF(F4:F15&gt;0,F4:F15))</f>
        <v>2.6299556396765835</v>
      </c>
      <c r="G21" s="122">
        <f t="array" ref="G21">+STDEV(IF(G4:G15&gt;0,G4:G15))</f>
        <v>0.9574271077563381</v>
      </c>
      <c r="H21" s="122">
        <f t="array" ref="H21">+STDEV(IF(H4:H15&gt;0,H4:H15))</f>
        <v>6.7019897542943667</v>
      </c>
      <c r="I21" s="7"/>
      <c r="J21" s="34" t="s">
        <v>11</v>
      </c>
      <c r="K21" s="121">
        <f t="array" ref="K21">+STDEV(IF(K4:K15&gt;0,K4:K15))</f>
        <v>6.7019897542943667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8.3832335329341312E-2</v>
      </c>
      <c r="C22" s="116">
        <f t="shared" ref="C22:H22" si="10">+(C20-C17)/C18</f>
        <v>0.12941176470588237</v>
      </c>
      <c r="D22" s="116">
        <f t="shared" si="10"/>
        <v>4.7477744807121663E-2</v>
      </c>
      <c r="E22" s="116">
        <f t="shared" si="10"/>
        <v>0.19428571428571428</v>
      </c>
      <c r="F22" s="116">
        <f t="shared" si="10"/>
        <v>5.730659025787966E-2</v>
      </c>
      <c r="G22" s="116">
        <f t="shared" si="10"/>
        <v>2.3880597014925373E-2</v>
      </c>
      <c r="H22" s="116">
        <f t="shared" si="10"/>
        <v>3.1295843520782393E-2</v>
      </c>
      <c r="I22" s="7"/>
      <c r="J22" s="36" t="s">
        <v>6</v>
      </c>
      <c r="K22" s="37">
        <f>+K21/K18</f>
        <v>1.310902641426771E-2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20850</v>
      </c>
      <c r="B2" s="15" t="s">
        <v>63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86</v>
      </c>
      <c r="C4" s="166">
        <v>80</v>
      </c>
      <c r="D4" s="166">
        <v>81</v>
      </c>
      <c r="E4" s="166">
        <v>83</v>
      </c>
      <c r="F4" s="166">
        <v>83</v>
      </c>
      <c r="G4" s="166">
        <v>80</v>
      </c>
      <c r="H4" s="178">
        <f>+SUM(B4:G4)</f>
        <v>493</v>
      </c>
      <c r="I4" s="84"/>
      <c r="J4" s="61">
        <f>+TOTALES!$D$4</f>
        <v>45669</v>
      </c>
      <c r="K4" s="71">
        <f>+H4</f>
        <v>493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7.3022312373225151E-2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82</v>
      </c>
      <c r="C5" s="166">
        <v>83</v>
      </c>
      <c r="D5" s="166">
        <v>88</v>
      </c>
      <c r="E5" s="166">
        <v>89</v>
      </c>
      <c r="F5" s="166">
        <v>87</v>
      </c>
      <c r="G5" s="166">
        <v>86</v>
      </c>
      <c r="H5" s="178">
        <f t="shared" ref="H5:H15" si="2">+SUM(B5:G5)</f>
        <v>515</v>
      </c>
      <c r="I5" s="84"/>
      <c r="J5" s="61">
        <f>+TOTALES!$E$4</f>
        <v>45690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89</v>
      </c>
      <c r="T5" s="129">
        <f t="shared" ref="T5:T15" si="5">IF(H5=0,0,+((+S5-MIN(B5:G5))/AVERAGE(B5:G5)))</f>
        <v>8.155339805825243E-2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88</v>
      </c>
      <c r="C6" s="166">
        <v>86</v>
      </c>
      <c r="D6" s="166">
        <v>83</v>
      </c>
      <c r="E6" s="166">
        <v>87</v>
      </c>
      <c r="F6" s="166">
        <v>83</v>
      </c>
      <c r="G6" s="166">
        <v>84</v>
      </c>
      <c r="H6" s="178">
        <f t="shared" si="2"/>
        <v>511</v>
      </c>
      <c r="I6" s="84"/>
      <c r="J6" s="61">
        <f>+TOTALES!$F$4</f>
        <v>45718</v>
      </c>
      <c r="K6" s="71">
        <f t="shared" si="3"/>
        <v>511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515</v>
      </c>
      <c r="R6" s="73">
        <f>+K4</f>
        <v>493</v>
      </c>
      <c r="S6" s="120">
        <f t="shared" si="1"/>
        <v>88</v>
      </c>
      <c r="T6" s="129">
        <f t="shared" si="5"/>
        <v>5.8708414872798431E-2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85</v>
      </c>
      <c r="C7" s="166">
        <v>91</v>
      </c>
      <c r="D7" s="166">
        <v>83</v>
      </c>
      <c r="E7" s="166">
        <v>79</v>
      </c>
      <c r="F7" s="166">
        <v>90</v>
      </c>
      <c r="G7" s="166">
        <v>87</v>
      </c>
      <c r="H7" s="178">
        <f t="shared" si="2"/>
        <v>515</v>
      </c>
      <c r="I7" s="84"/>
      <c r="J7" s="61">
        <f>+TOTALES!$G$4</f>
        <v>45753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511</v>
      </c>
      <c r="R7" s="73">
        <f>+IF(K6=0,+R6,+LOOKUP(2,1/($K$4:K5&gt;0),$K$4:K5))</f>
        <v>515</v>
      </c>
      <c r="S7" s="120">
        <f t="shared" si="1"/>
        <v>91</v>
      </c>
      <c r="T7" s="129">
        <f t="shared" si="5"/>
        <v>0.13980582524271845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511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511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511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511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511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511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511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511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2034</v>
      </c>
      <c r="I16" s="7"/>
      <c r="J16" s="39" t="s">
        <v>0</v>
      </c>
      <c r="K16" s="50">
        <f>SUM(K4:K15)</f>
        <v>2034</v>
      </c>
      <c r="L16" s="79">
        <f>SUM(L4:L15)</f>
        <v>4</v>
      </c>
      <c r="M16" s="79">
        <f t="shared" ref="M16:P16" si="6">SUM(M4:M15)</f>
        <v>0</v>
      </c>
      <c r="N16" s="79">
        <f t="shared" si="6"/>
        <v>4</v>
      </c>
      <c r="O16" s="79">
        <f t="shared" si="6"/>
        <v>0</v>
      </c>
      <c r="P16" s="80">
        <f t="shared" si="6"/>
        <v>8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81</v>
      </c>
      <c r="E17" s="113">
        <f t="shared" si="7"/>
        <v>79</v>
      </c>
      <c r="F17" s="113">
        <f t="shared" si="7"/>
        <v>83</v>
      </c>
      <c r="G17" s="113">
        <f t="shared" si="7"/>
        <v>80</v>
      </c>
      <c r="H17" s="113">
        <f>SMALL(H4:H15,COUNTIF(H4:H15,"&lt;=0")+1)</f>
        <v>493</v>
      </c>
      <c r="I17" s="7"/>
      <c r="J17" s="32" t="s">
        <v>7</v>
      </c>
      <c r="K17" s="33">
        <f>SMALL(K4:K15,COUNTIF(K4:K15,"&lt;=0")+1)</f>
        <v>493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85.25</v>
      </c>
      <c r="C18" s="73">
        <f t="shared" si="8"/>
        <v>85</v>
      </c>
      <c r="D18" s="73">
        <f t="shared" si="8"/>
        <v>83.75</v>
      </c>
      <c r="E18" s="73">
        <f t="shared" si="8"/>
        <v>84.5</v>
      </c>
      <c r="F18" s="73">
        <f t="shared" si="8"/>
        <v>85.75</v>
      </c>
      <c r="G18" s="73">
        <f t="shared" si="8"/>
        <v>84.25</v>
      </c>
      <c r="H18" s="73">
        <f t="shared" si="8"/>
        <v>508.5</v>
      </c>
      <c r="I18" s="7"/>
      <c r="J18" s="34" t="s">
        <v>8</v>
      </c>
      <c r="K18" s="35">
        <f>AVERAGEIF(K4:K15,"&gt;0")</f>
        <v>508.5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85.5</v>
      </c>
      <c r="C19" s="73">
        <f t="array" ref="C19">+MEDIAN(IF(C4:C15&lt;&gt;0,C4:C15))</f>
        <v>84.5</v>
      </c>
      <c r="D19" s="73">
        <f t="array" ref="D19">+MEDIAN(IF(D4:D15&lt;&gt;0,D4:D15))</f>
        <v>83</v>
      </c>
      <c r="E19" s="73">
        <f t="array" ref="E19">+MEDIAN(IF(E4:E15&lt;&gt;0,E4:E15))</f>
        <v>85</v>
      </c>
      <c r="F19" s="73">
        <f t="array" ref="F19">+MEDIAN(IF(F4:F15&lt;&gt;0,F4:F15))</f>
        <v>85</v>
      </c>
      <c r="G19" s="73">
        <f t="array" ref="G19">+MEDIAN(IF(G4:G15&lt;&gt;0,G4:G15))</f>
        <v>85</v>
      </c>
      <c r="H19" s="73">
        <f t="array" ref="H19">+MEDIAN(IF(H4:H15&lt;&gt;0,H4:H15))</f>
        <v>513</v>
      </c>
      <c r="I19" s="7"/>
      <c r="J19" s="34" t="s">
        <v>9</v>
      </c>
      <c r="K19" s="35">
        <f t="array" ref="K19">+MEDIAN(IF(K4:K15&lt;&gt;0,K4:K15))</f>
        <v>513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88</v>
      </c>
      <c r="C20" s="106">
        <f t="shared" si="9"/>
        <v>91</v>
      </c>
      <c r="D20" s="106">
        <f t="shared" si="9"/>
        <v>88</v>
      </c>
      <c r="E20" s="106">
        <f t="shared" si="9"/>
        <v>89</v>
      </c>
      <c r="F20" s="106">
        <f t="shared" si="9"/>
        <v>90</v>
      </c>
      <c r="G20" s="106">
        <f t="shared" si="9"/>
        <v>87</v>
      </c>
      <c r="H20" s="106">
        <f t="shared" si="9"/>
        <v>515</v>
      </c>
      <c r="I20" s="7"/>
      <c r="J20" s="34" t="s">
        <v>10</v>
      </c>
      <c r="K20" s="35">
        <f>+MAX(K4:K15)</f>
        <v>515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2.5</v>
      </c>
      <c r="C21" s="122">
        <f t="array" ref="C21">+STDEV(IF(C4:C15&gt;0,C4:C15))</f>
        <v>4.6904157598234297</v>
      </c>
      <c r="D21" s="122">
        <f t="array" ref="D21">+STDEV(IF(D4:D15&gt;0,D4:D15))</f>
        <v>2.9860788111948193</v>
      </c>
      <c r="E21" s="122">
        <f t="array" ref="E21">+STDEV(IF(E4:E15&gt;0,E4:E15))</f>
        <v>4.4347115652166904</v>
      </c>
      <c r="F21" s="122">
        <f t="array" ref="F21">+STDEV(IF(F4:F15&gt;0,F4:F15))</f>
        <v>3.4034296427770228</v>
      </c>
      <c r="G21" s="122">
        <f t="array" ref="G21">+STDEV(IF(G4:G15&gt;0,G4:G15))</f>
        <v>3.0956959368344519</v>
      </c>
      <c r="H21" s="122">
        <f t="array" ref="H21">+STDEV(IF(H4:H15&gt;0,H4:H15))</f>
        <v>10.503967504392486</v>
      </c>
      <c r="I21" s="7"/>
      <c r="J21" s="34" t="s">
        <v>11</v>
      </c>
      <c r="K21" s="121">
        <f t="array" ref="K21">+STDEV(IF(K4:K15&gt;0,K4:K15))</f>
        <v>10.503967504392486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7.0381231671554259E-2</v>
      </c>
      <c r="C22" s="116">
        <f t="shared" ref="C22:H22" si="10">+(C20-C17)/C18</f>
        <v>0.12941176470588237</v>
      </c>
      <c r="D22" s="116">
        <f t="shared" si="10"/>
        <v>8.3582089552238809E-2</v>
      </c>
      <c r="E22" s="116">
        <f t="shared" si="10"/>
        <v>0.11834319526627218</v>
      </c>
      <c r="F22" s="116">
        <f t="shared" si="10"/>
        <v>8.1632653061224483E-2</v>
      </c>
      <c r="G22" s="116">
        <f t="shared" si="10"/>
        <v>8.3086053412462904E-2</v>
      </c>
      <c r="H22" s="116">
        <f t="shared" si="10"/>
        <v>4.3264503441494594E-2</v>
      </c>
      <c r="I22" s="7"/>
      <c r="J22" s="36" t="s">
        <v>6</v>
      </c>
      <c r="K22" s="37">
        <f>+K21/K18</f>
        <v>2.0656769920142551E-2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23683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90</v>
      </c>
      <c r="C4" s="166">
        <v>88</v>
      </c>
      <c r="D4" s="166">
        <v>89</v>
      </c>
      <c r="E4" s="166">
        <v>86</v>
      </c>
      <c r="F4" s="166">
        <v>90</v>
      </c>
      <c r="G4" s="166">
        <v>87</v>
      </c>
      <c r="H4" s="178">
        <f>+SUM(B4:G4)</f>
        <v>530</v>
      </c>
      <c r="I4" s="84"/>
      <c r="J4" s="61">
        <v>45312</v>
      </c>
      <c r="K4" s="71">
        <f>+H4</f>
        <v>530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4.5283018867924532E-2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91</v>
      </c>
      <c r="C5" s="166">
        <v>91</v>
      </c>
      <c r="D5" s="166">
        <v>83</v>
      </c>
      <c r="E5" s="166">
        <v>89</v>
      </c>
      <c r="F5" s="166">
        <v>86</v>
      </c>
      <c r="G5" s="166">
        <v>86</v>
      </c>
      <c r="H5" s="178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9.1254752851711016E-2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80</v>
      </c>
      <c r="D6" s="166">
        <v>80</v>
      </c>
      <c r="E6" s="166">
        <v>85</v>
      </c>
      <c r="F6" s="166">
        <v>88</v>
      </c>
      <c r="G6" s="166">
        <v>81</v>
      </c>
      <c r="H6" s="178">
        <f t="shared" si="2"/>
        <v>499</v>
      </c>
      <c r="I6" s="84"/>
      <c r="J6" s="61">
        <v>45354</v>
      </c>
      <c r="K6" s="71">
        <f t="shared" si="3"/>
        <v>499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526</v>
      </c>
      <c r="R6" s="73">
        <f>+K4</f>
        <v>530</v>
      </c>
      <c r="S6" s="120">
        <f t="shared" si="1"/>
        <v>88</v>
      </c>
      <c r="T6" s="129">
        <f t="shared" si="5"/>
        <v>9.6192384769539077E-2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499</v>
      </c>
      <c r="R7" s="73">
        <f>+IF(K6=0,+R6,+LOOKUP(2,1/($K$4:K5&gt;0),$K$4:K5))</f>
        <v>526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499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499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499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499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499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499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499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499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1555</v>
      </c>
      <c r="I16" s="7"/>
      <c r="J16" s="39" t="s">
        <v>0</v>
      </c>
      <c r="K16" s="50">
        <f>SUM(K4:K15)</f>
        <v>1555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80</v>
      </c>
      <c r="D17" s="113">
        <f t="shared" si="7"/>
        <v>80</v>
      </c>
      <c r="E17" s="113">
        <f t="shared" si="7"/>
        <v>85</v>
      </c>
      <c r="F17" s="113">
        <f t="shared" si="7"/>
        <v>86</v>
      </c>
      <c r="G17" s="113">
        <f t="shared" si="7"/>
        <v>81</v>
      </c>
      <c r="H17" s="113">
        <f>SMALL(H4:H15,COUNTIF(H4:H15,"&lt;=0")+1)</f>
        <v>499</v>
      </c>
      <c r="I17" s="7"/>
      <c r="J17" s="32" t="s">
        <v>7</v>
      </c>
      <c r="K17" s="33">
        <f>SMALL(K4:K15,COUNTIF(K4:K15,"&lt;=0")+1)</f>
        <v>499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88.666666666666671</v>
      </c>
      <c r="C18" s="73">
        <f t="shared" si="8"/>
        <v>86.333333333333329</v>
      </c>
      <c r="D18" s="73">
        <f t="shared" si="8"/>
        <v>84</v>
      </c>
      <c r="E18" s="73">
        <f t="shared" si="8"/>
        <v>86.666666666666671</v>
      </c>
      <c r="F18" s="73">
        <f t="shared" si="8"/>
        <v>88</v>
      </c>
      <c r="G18" s="73">
        <f t="shared" si="8"/>
        <v>84.666666666666671</v>
      </c>
      <c r="H18" s="73">
        <f t="shared" si="8"/>
        <v>518.33333333333337</v>
      </c>
      <c r="I18" s="7"/>
      <c r="J18" s="34" t="s">
        <v>8</v>
      </c>
      <c r="K18" s="35">
        <f>AVERAGEIF(K4:K15,"&gt;0")</f>
        <v>518.33333333333337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90</v>
      </c>
      <c r="C19" s="73">
        <f t="array" ref="C19">+MEDIAN(IF(C4:C15&lt;&gt;0,C4:C15))</f>
        <v>88</v>
      </c>
      <c r="D19" s="73">
        <f t="array" ref="D19">+MEDIAN(IF(D4:D15&lt;&gt;0,D4:D15))</f>
        <v>83</v>
      </c>
      <c r="E19" s="73">
        <f t="array" ref="E19">+MEDIAN(IF(E4:E15&lt;&gt;0,E4:E15))</f>
        <v>86</v>
      </c>
      <c r="F19" s="73">
        <f t="array" ref="F19">+MEDIAN(IF(F4:F15&lt;&gt;0,F4:F15))</f>
        <v>88</v>
      </c>
      <c r="G19" s="73">
        <f t="array" ref="G19">+MEDIAN(IF(G4:G15&lt;&gt;0,G4:G15))</f>
        <v>86</v>
      </c>
      <c r="H19" s="73">
        <f t="array" ref="H19">+MEDIAN(IF(H4:H15&lt;&gt;0,H4:H15))</f>
        <v>526</v>
      </c>
      <c r="I19" s="7"/>
      <c r="J19" s="34" t="s">
        <v>9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91</v>
      </c>
      <c r="C20" s="106">
        <f t="shared" si="9"/>
        <v>91</v>
      </c>
      <c r="D20" s="106">
        <f t="shared" si="9"/>
        <v>89</v>
      </c>
      <c r="E20" s="106">
        <f t="shared" si="9"/>
        <v>89</v>
      </c>
      <c r="F20" s="106">
        <f t="shared" si="9"/>
        <v>90</v>
      </c>
      <c r="G20" s="106">
        <f t="shared" si="9"/>
        <v>87</v>
      </c>
      <c r="H20" s="106">
        <f t="shared" si="9"/>
        <v>530</v>
      </c>
      <c r="I20" s="7"/>
      <c r="J20" s="34" t="s">
        <v>10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3.214550253664318</v>
      </c>
      <c r="C21" s="122">
        <f t="array" ref="C21">+STDEV(IF(C4:C15&gt;0,C4:C15))</f>
        <v>5.6862407030773268</v>
      </c>
      <c r="D21" s="122">
        <f t="array" ref="D21">+STDEV(IF(D4:D15&gt;0,D4:D15))</f>
        <v>4.5825756949558398</v>
      </c>
      <c r="E21" s="122">
        <f t="array" ref="E21">+STDEV(IF(E4:E15&gt;0,E4:E15))</f>
        <v>2.0816659994661331</v>
      </c>
      <c r="F21" s="122">
        <f t="array" ref="F21">+STDEV(IF(F4:F15&gt;0,F4:F15))</f>
        <v>2</v>
      </c>
      <c r="G21" s="122">
        <f t="array" ref="G21">+STDEV(IF(G4:G15&gt;0,G4:G15))</f>
        <v>3.214550253664318</v>
      </c>
      <c r="H21" s="122">
        <f t="array" ref="H21">+STDEV(IF(H4:H15&gt;0,H4:H15))</f>
        <v>16.862186493255653</v>
      </c>
      <c r="I21" s="7"/>
      <c r="J21" s="34" t="s">
        <v>11</v>
      </c>
      <c r="K21" s="121">
        <f t="array" ref="K21">+STDEV(IF(K4:K15&gt;0,K4:K15))</f>
        <v>16.862186493255653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6.7669172932330823E-2</v>
      </c>
      <c r="C22" s="116">
        <f t="shared" ref="C22:H22" si="10">+(C20-C17)/C18</f>
        <v>0.12741312741312741</v>
      </c>
      <c r="D22" s="116">
        <f t="shared" si="10"/>
        <v>0.10714285714285714</v>
      </c>
      <c r="E22" s="116">
        <f t="shared" si="10"/>
        <v>4.6153846153846149E-2</v>
      </c>
      <c r="F22" s="116">
        <f t="shared" si="10"/>
        <v>4.5454545454545456E-2</v>
      </c>
      <c r="G22" s="116">
        <f t="shared" si="10"/>
        <v>7.0866141732283464E-2</v>
      </c>
      <c r="H22" s="116">
        <f t="shared" si="10"/>
        <v>5.9807073954983921E-2</v>
      </c>
      <c r="I22" s="7"/>
      <c r="J22" s="36" t="s">
        <v>6</v>
      </c>
      <c r="K22" s="37">
        <f>+K21/K18</f>
        <v>3.2531549504673282E-2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17231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73</v>
      </c>
      <c r="C4" s="166">
        <v>75</v>
      </c>
      <c r="D4" s="166">
        <v>86</v>
      </c>
      <c r="E4" s="166">
        <v>84</v>
      </c>
      <c r="F4" s="166">
        <v>74</v>
      </c>
      <c r="G4" s="166">
        <v>83</v>
      </c>
      <c r="H4" s="178">
        <f>+SUM(B4:G4)</f>
        <v>475</v>
      </c>
      <c r="I4" s="84"/>
      <c r="J4" s="61">
        <v>45312</v>
      </c>
      <c r="K4" s="71">
        <f>+H4</f>
        <v>475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0.16421052631578947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475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475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475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475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475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475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475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475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475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475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475</v>
      </c>
      <c r="I16" s="7"/>
      <c r="J16" s="39" t="s">
        <v>0</v>
      </c>
      <c r="K16" s="50">
        <f>SUM(K4:K15)</f>
        <v>475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73</v>
      </c>
      <c r="C17" s="113">
        <f t="shared" ref="C17:G17" si="7">SMALL(C4:C15,COUNTIF(C4:C15,"&lt;=0")+1)</f>
        <v>75</v>
      </c>
      <c r="D17" s="113">
        <f t="shared" si="7"/>
        <v>86</v>
      </c>
      <c r="E17" s="113">
        <f t="shared" si="7"/>
        <v>84</v>
      </c>
      <c r="F17" s="113">
        <f t="shared" si="7"/>
        <v>74</v>
      </c>
      <c r="G17" s="113">
        <f t="shared" si="7"/>
        <v>83</v>
      </c>
      <c r="H17" s="113">
        <f>SMALL(H4:H15,COUNTIF(H4:H15,"&lt;=0")+1)</f>
        <v>475</v>
      </c>
      <c r="I17" s="7"/>
      <c r="J17" s="32" t="s">
        <v>7</v>
      </c>
      <c r="K17" s="33">
        <f>SMALL(K4:K15,COUNTIF(K4:K15,"&lt;=0")+1)</f>
        <v>475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73</v>
      </c>
      <c r="C18" s="73">
        <f t="shared" si="8"/>
        <v>75</v>
      </c>
      <c r="D18" s="73">
        <f t="shared" si="8"/>
        <v>86</v>
      </c>
      <c r="E18" s="73">
        <f t="shared" si="8"/>
        <v>84</v>
      </c>
      <c r="F18" s="73">
        <f t="shared" si="8"/>
        <v>74</v>
      </c>
      <c r="G18" s="73">
        <f t="shared" si="8"/>
        <v>83</v>
      </c>
      <c r="H18" s="73">
        <f t="shared" si="8"/>
        <v>475</v>
      </c>
      <c r="I18" s="7"/>
      <c r="J18" s="34" t="s">
        <v>8</v>
      </c>
      <c r="K18" s="35">
        <f>AVERAGEIF(K4:K15,"&gt;0")</f>
        <v>475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73</v>
      </c>
      <c r="C19" s="73">
        <f t="array" ref="C19">+MEDIAN(IF(C4:C15&lt;&gt;0,C4:C15))</f>
        <v>75</v>
      </c>
      <c r="D19" s="73">
        <f t="array" ref="D19">+MEDIAN(IF(D4:D15&lt;&gt;0,D4:D15))</f>
        <v>86</v>
      </c>
      <c r="E19" s="73">
        <f t="array" ref="E19">+MEDIAN(IF(E4:E15&lt;&gt;0,E4:E15))</f>
        <v>84</v>
      </c>
      <c r="F19" s="73">
        <f t="array" ref="F19">+MEDIAN(IF(F4:F15&lt;&gt;0,F4:F15))</f>
        <v>74</v>
      </c>
      <c r="G19" s="73">
        <f t="array" ref="G19">+MEDIAN(IF(G4:G15&lt;&gt;0,G4:G15))</f>
        <v>83</v>
      </c>
      <c r="H19" s="73">
        <f t="array" ref="H19">+MEDIAN(IF(H4:H15&lt;&gt;0,H4:H15))</f>
        <v>475</v>
      </c>
      <c r="I19" s="7"/>
      <c r="J19" s="34" t="s">
        <v>9</v>
      </c>
      <c r="K19" s="35">
        <f t="array" ref="K19">+MEDIAN(IF(K4:K15&lt;&gt;0,K4:K15))</f>
        <v>475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75</v>
      </c>
      <c r="D20" s="106">
        <f t="shared" si="9"/>
        <v>86</v>
      </c>
      <c r="E20" s="106">
        <f t="shared" si="9"/>
        <v>84</v>
      </c>
      <c r="F20" s="106">
        <f t="shared" si="9"/>
        <v>74</v>
      </c>
      <c r="G20" s="106">
        <f t="shared" si="9"/>
        <v>83</v>
      </c>
      <c r="H20" s="106">
        <f t="shared" si="9"/>
        <v>475</v>
      </c>
      <c r="I20" s="7"/>
      <c r="J20" s="34" t="s">
        <v>10</v>
      </c>
      <c r="K20" s="35">
        <f>+MAX(K4:K15)</f>
        <v>475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22741</v>
      </c>
      <c r="B2" s="15" t="s">
        <v>90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85</v>
      </c>
      <c r="C5" s="166">
        <v>93</v>
      </c>
      <c r="D5" s="166">
        <v>95</v>
      </c>
      <c r="E5" s="166">
        <v>94</v>
      </c>
      <c r="F5" s="166">
        <v>94</v>
      </c>
      <c r="G5" s="166">
        <v>91</v>
      </c>
      <c r="H5" s="178">
        <f t="shared" ref="H5:H15" si="2">+SUM(B5:G5)</f>
        <v>552</v>
      </c>
      <c r="I5" s="84"/>
      <c r="J5" s="61">
        <f>+TOTALES!$E$4</f>
        <v>45690</v>
      </c>
      <c r="K5" s="71">
        <f t="shared" ref="K5:K15" si="3">+H5</f>
        <v>552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95</v>
      </c>
      <c r="T5" s="129">
        <f t="shared" ref="T5:T15" si="5">IF(H5=0,0,+((+S5-MIN(B5:G5))/AVERAGE(B5:G5)))</f>
        <v>0.10869565217391304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552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552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552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552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552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552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552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552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552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552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552</v>
      </c>
      <c r="I16" s="7"/>
      <c r="J16" s="39" t="s">
        <v>0</v>
      </c>
      <c r="K16" s="50">
        <f>SUM(K4:K15)</f>
        <v>552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93</v>
      </c>
      <c r="D17" s="113">
        <f t="shared" si="7"/>
        <v>95</v>
      </c>
      <c r="E17" s="113">
        <f t="shared" si="7"/>
        <v>94</v>
      </c>
      <c r="F17" s="113">
        <f t="shared" si="7"/>
        <v>94</v>
      </c>
      <c r="G17" s="113">
        <f t="shared" si="7"/>
        <v>91</v>
      </c>
      <c r="H17" s="113">
        <f>SMALL(H4:H15,COUNTIF(H4:H15,"&lt;=0")+1)</f>
        <v>552</v>
      </c>
      <c r="I17" s="7"/>
      <c r="J17" s="32" t="s">
        <v>7</v>
      </c>
      <c r="K17" s="33">
        <f>SMALL(K4:K15,COUNTIF(K4:K15,"&lt;=0")+1)</f>
        <v>552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93</v>
      </c>
      <c r="D18" s="73">
        <f t="shared" si="8"/>
        <v>95</v>
      </c>
      <c r="E18" s="73">
        <f t="shared" si="8"/>
        <v>94</v>
      </c>
      <c r="F18" s="73">
        <f t="shared" si="8"/>
        <v>94</v>
      </c>
      <c r="G18" s="73">
        <f t="shared" si="8"/>
        <v>91</v>
      </c>
      <c r="H18" s="73">
        <f t="shared" si="8"/>
        <v>552</v>
      </c>
      <c r="I18" s="7"/>
      <c r="J18" s="34" t="s">
        <v>8</v>
      </c>
      <c r="K18" s="35">
        <f>AVERAGEIF(K4:K15,"&gt;0")</f>
        <v>552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93</v>
      </c>
      <c r="D19" s="73">
        <f t="array" ref="D19">+MEDIAN(IF(D4:D15&lt;&gt;0,D4:D15))</f>
        <v>95</v>
      </c>
      <c r="E19" s="73">
        <f t="array" ref="E19">+MEDIAN(IF(E4:E15&lt;&gt;0,E4:E15))</f>
        <v>94</v>
      </c>
      <c r="F19" s="73">
        <f t="array" ref="F19">+MEDIAN(IF(F4:F15&lt;&gt;0,F4:F15))</f>
        <v>94</v>
      </c>
      <c r="G19" s="73">
        <f t="array" ref="G19">+MEDIAN(IF(G4:G15&lt;&gt;0,G4:G15))</f>
        <v>91</v>
      </c>
      <c r="H19" s="73">
        <f t="array" ref="H19">+MEDIAN(IF(H4:H15&lt;&gt;0,H4:H15))</f>
        <v>552</v>
      </c>
      <c r="I19" s="7"/>
      <c r="J19" s="34" t="s">
        <v>9</v>
      </c>
      <c r="K19" s="35">
        <f t="array" ref="K19">+MEDIAN(IF(K4:K15&lt;&gt;0,K4:K15))</f>
        <v>552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93</v>
      </c>
      <c r="D20" s="106">
        <f t="shared" si="9"/>
        <v>95</v>
      </c>
      <c r="E20" s="106">
        <f t="shared" si="9"/>
        <v>94</v>
      </c>
      <c r="F20" s="106">
        <f t="shared" si="9"/>
        <v>94</v>
      </c>
      <c r="G20" s="106">
        <f t="shared" si="9"/>
        <v>91</v>
      </c>
      <c r="H20" s="106">
        <f t="shared" si="9"/>
        <v>552</v>
      </c>
      <c r="I20" s="7"/>
      <c r="J20" s="34" t="s">
        <v>10</v>
      </c>
      <c r="K20" s="35">
        <f>+MAX(K4:K15)</f>
        <v>552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16836</v>
      </c>
      <c r="B2" s="15" t="s">
        <v>61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85</v>
      </c>
      <c r="E4" s="166">
        <v>84</v>
      </c>
      <c r="F4" s="166">
        <v>81</v>
      </c>
      <c r="G4" s="166">
        <v>79</v>
      </c>
      <c r="H4" s="178">
        <f>+SUM(B4:G4)</f>
        <v>497</v>
      </c>
      <c r="I4" s="84"/>
      <c r="J4" s="61">
        <f>+TOTALES!$D$4</f>
        <v>45669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85</v>
      </c>
      <c r="T4" s="129">
        <f>IF(H4=0,0,+((+S4-MIN(B4:G4))/AVERAGE(B4:G4)))</f>
        <v>7.2434607645875254E-2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84</v>
      </c>
      <c r="D5" s="166">
        <v>83</v>
      </c>
      <c r="E5" s="166">
        <v>87</v>
      </c>
      <c r="F5" s="166">
        <v>84</v>
      </c>
      <c r="G5" s="166">
        <v>84</v>
      </c>
      <c r="H5" s="178">
        <f t="shared" ref="H5:H15" si="2">+SUM(B5:G5)</f>
        <v>505</v>
      </c>
      <c r="I5" s="84"/>
      <c r="J5" s="61">
        <f>+TOTALES!$E$4</f>
        <v>45690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87</v>
      </c>
      <c r="T5" s="129">
        <f t="shared" ref="T5:T15" si="5">IF(H5=0,0,+((+S5-MIN(B5:G5))/AVERAGE(B5:G5)))</f>
        <v>4.7524752475247525E-2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85</v>
      </c>
      <c r="C6" s="166">
        <v>85</v>
      </c>
      <c r="D6" s="166">
        <v>92</v>
      </c>
      <c r="E6" s="166">
        <v>87</v>
      </c>
      <c r="F6" s="166">
        <v>87</v>
      </c>
      <c r="G6" s="166">
        <v>76</v>
      </c>
      <c r="H6" s="178">
        <f t="shared" si="2"/>
        <v>512</v>
      </c>
      <c r="I6" s="84"/>
      <c r="J6" s="61">
        <f>+TOTALES!$F$4</f>
        <v>45718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505</v>
      </c>
      <c r="R6" s="73">
        <f>+K4</f>
        <v>497</v>
      </c>
      <c r="S6" s="120">
        <f t="shared" si="1"/>
        <v>92</v>
      </c>
      <c r="T6" s="129">
        <f t="shared" si="5"/>
        <v>0.1875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90</v>
      </c>
      <c r="C7" s="166">
        <v>87</v>
      </c>
      <c r="D7" s="166">
        <v>92</v>
      </c>
      <c r="E7" s="166">
        <v>91</v>
      </c>
      <c r="F7" s="166">
        <v>84</v>
      </c>
      <c r="G7" s="166">
        <v>85</v>
      </c>
      <c r="H7" s="178">
        <f t="shared" si="2"/>
        <v>529</v>
      </c>
      <c r="I7" s="84"/>
      <c r="J7" s="61">
        <f>+TOTALES!$G$4</f>
        <v>45753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505</v>
      </c>
      <c r="S7" s="120">
        <f t="shared" si="1"/>
        <v>92</v>
      </c>
      <c r="T7" s="129">
        <f t="shared" si="5"/>
        <v>9.0737240075614359E-2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529</v>
      </c>
      <c r="R8" s="73">
        <f>+IF(K7=0,+R7,+LOOKUP(2,1/($K$4:K6&gt;0),$K$4:K6))</f>
        <v>512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512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512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512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512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512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512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512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2043</v>
      </c>
      <c r="I16" s="7"/>
      <c r="J16" s="39" t="s">
        <v>0</v>
      </c>
      <c r="K16" s="50">
        <f>SUM(K4:K15)</f>
        <v>2043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6</v>
      </c>
      <c r="P16" s="80">
        <f t="shared" si="6"/>
        <v>12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84</v>
      </c>
      <c r="F17" s="113">
        <f t="shared" si="7"/>
        <v>81</v>
      </c>
      <c r="G17" s="113">
        <f t="shared" si="7"/>
        <v>76</v>
      </c>
      <c r="H17" s="113">
        <f>SMALL(H4:H15,COUNTIF(H4:H15,"&lt;=0")+1)</f>
        <v>497</v>
      </c>
      <c r="I17" s="7"/>
      <c r="J17" s="32" t="s">
        <v>7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85.75</v>
      </c>
      <c r="C18" s="73">
        <f t="shared" si="8"/>
        <v>84.75</v>
      </c>
      <c r="D18" s="73">
        <f t="shared" si="8"/>
        <v>88</v>
      </c>
      <c r="E18" s="73">
        <f t="shared" si="8"/>
        <v>87.25</v>
      </c>
      <c r="F18" s="73">
        <f t="shared" si="8"/>
        <v>84</v>
      </c>
      <c r="G18" s="73">
        <f t="shared" si="8"/>
        <v>81</v>
      </c>
      <c r="H18" s="73">
        <f t="shared" si="8"/>
        <v>510.75</v>
      </c>
      <c r="I18" s="7"/>
      <c r="J18" s="34" t="s">
        <v>8</v>
      </c>
      <c r="K18" s="35">
        <f>AVERAGEIF(K4:K15,"&gt;0")</f>
        <v>510.75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84.5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84</v>
      </c>
      <c r="G19" s="73">
        <f t="array" ref="G19">+MEDIAN(IF(G4:G15&lt;&gt;0,G4:G15))</f>
        <v>81.5</v>
      </c>
      <c r="H19" s="73">
        <f t="array" ref="H19">+MEDIAN(IF(H4:H15&lt;&gt;0,H4:H15))</f>
        <v>508.5</v>
      </c>
      <c r="I19" s="7"/>
      <c r="J19" s="34" t="s">
        <v>9</v>
      </c>
      <c r="K19" s="35">
        <f t="array" ref="K19">+MEDIAN(IF(K4:K15&lt;&gt;0,K4:K15))</f>
        <v>508.5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87</v>
      </c>
      <c r="D20" s="106">
        <f t="shared" si="9"/>
        <v>92</v>
      </c>
      <c r="E20" s="106">
        <f t="shared" si="9"/>
        <v>91</v>
      </c>
      <c r="F20" s="106">
        <f t="shared" si="9"/>
        <v>87</v>
      </c>
      <c r="G20" s="106">
        <f t="shared" si="9"/>
        <v>85</v>
      </c>
      <c r="H20" s="106">
        <f t="shared" si="9"/>
        <v>529</v>
      </c>
      <c r="I20" s="7"/>
      <c r="J20" s="34" t="s">
        <v>10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2.9860788111948193</v>
      </c>
      <c r="C21" s="122">
        <f t="array" ref="C21">+STDEV(IF(C4:C15&gt;0,C4:C15))</f>
        <v>1.707825127659933</v>
      </c>
      <c r="D21" s="122">
        <f t="array" ref="D21">+STDEV(IF(D4:D15&gt;0,D4:D15))</f>
        <v>4.6904157598234297</v>
      </c>
      <c r="E21" s="122">
        <f t="array" ref="E21">+STDEV(IF(E4:E15&gt;0,E4:E15))</f>
        <v>2.8722813232690143</v>
      </c>
      <c r="F21" s="122">
        <f t="array" ref="F21">+STDEV(IF(F4:F15&gt;0,F4:F15))</f>
        <v>2.4494897427831779</v>
      </c>
      <c r="G21" s="122">
        <f t="array" ref="G21">+STDEV(IF(G4:G15&gt;0,G4:G15))</f>
        <v>4.2426406871192848</v>
      </c>
      <c r="H21" s="122">
        <f t="array" ref="H21">+STDEV(IF(H4:H15&gt;0,H4:H15))</f>
        <v>13.622897391279629</v>
      </c>
      <c r="I21" s="7"/>
      <c r="J21" s="34" t="s">
        <v>11</v>
      </c>
      <c r="K21" s="121">
        <f t="array" ref="K21">+STDEV(IF(K4:K15&gt;0,K4:K15))</f>
        <v>13.622897391279629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8.1632653061224483E-2</v>
      </c>
      <c r="C22" s="116">
        <f t="shared" ref="C22:H22" si="10">+(C20-C17)/C18</f>
        <v>4.71976401179941E-2</v>
      </c>
      <c r="D22" s="116">
        <f t="shared" si="10"/>
        <v>0.10227272727272728</v>
      </c>
      <c r="E22" s="116">
        <f t="shared" si="10"/>
        <v>8.0229226361031525E-2</v>
      </c>
      <c r="F22" s="116">
        <f t="shared" si="10"/>
        <v>7.1428571428571425E-2</v>
      </c>
      <c r="G22" s="116">
        <f t="shared" si="10"/>
        <v>0.1111111111111111</v>
      </c>
      <c r="H22" s="116">
        <f t="shared" si="10"/>
        <v>6.2652961331375434E-2</v>
      </c>
      <c r="I22" s="7"/>
      <c r="J22" s="36" t="s">
        <v>6</v>
      </c>
      <c r="K22" s="37">
        <f>+K21/K18</f>
        <v>2.6672339483660556E-2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v>45669</v>
      </c>
      <c r="E4" s="157">
        <v>45690</v>
      </c>
      <c r="F4" s="157">
        <v>45718</v>
      </c>
      <c r="G4" s="157">
        <v>45753</v>
      </c>
      <c r="H4" s="157">
        <v>45778</v>
      </c>
      <c r="I4" s="157">
        <v>45809</v>
      </c>
      <c r="J4" s="157">
        <v>45839</v>
      </c>
      <c r="K4" s="157">
        <v>45901</v>
      </c>
      <c r="L4" s="157">
        <v>45931</v>
      </c>
      <c r="M4" s="157">
        <v>45962</v>
      </c>
      <c r="N4" s="157">
        <v>45992</v>
      </c>
      <c r="O4" s="157"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v>16836</v>
      </c>
      <c r="C5" s="148" t="s">
        <v>61</v>
      </c>
      <c r="D5" s="149">
        <v>1</v>
      </c>
      <c r="E5" s="149">
        <v>3</v>
      </c>
      <c r="F5" s="149">
        <v>4</v>
      </c>
      <c r="G5" s="149">
        <v>4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12</v>
      </c>
      <c r="Q5" s="64" t="s">
        <v>69</v>
      </c>
    </row>
    <row r="6" spans="1:17" ht="27" customHeight="1" x14ac:dyDescent="0.25">
      <c r="A6" s="58">
        <v>2</v>
      </c>
      <c r="B6" s="54">
        <v>20850</v>
      </c>
      <c r="C6" s="55" t="s">
        <v>63</v>
      </c>
      <c r="D6" s="56">
        <v>1</v>
      </c>
      <c r="E6" s="56">
        <v>3</v>
      </c>
      <c r="F6" s="56">
        <v>1</v>
      </c>
      <c r="G6" s="56">
        <v>3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  <c r="O6" s="56">
        <v>0</v>
      </c>
      <c r="P6" s="57">
        <v>8</v>
      </c>
      <c r="Q6" s="64" t="s">
        <v>73</v>
      </c>
    </row>
    <row r="7" spans="1:17" ht="27" customHeight="1" x14ac:dyDescent="0.25">
      <c r="A7" s="58">
        <v>7</v>
      </c>
      <c r="B7" s="54">
        <v>21927</v>
      </c>
      <c r="C7" s="55" t="s">
        <v>106</v>
      </c>
      <c r="D7" s="56">
        <v>1</v>
      </c>
      <c r="E7" s="56">
        <v>1</v>
      </c>
      <c r="F7" s="56">
        <v>1</v>
      </c>
      <c r="G7" s="56">
        <v>3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  <c r="O7" s="56">
        <v>0</v>
      </c>
      <c r="P7" s="57">
        <v>6</v>
      </c>
      <c r="Q7" s="64" t="s">
        <v>71</v>
      </c>
    </row>
    <row r="8" spans="1:17" ht="27" customHeight="1" x14ac:dyDescent="0.25">
      <c r="A8" s="58">
        <v>3</v>
      </c>
      <c r="B8" s="54">
        <v>18139</v>
      </c>
      <c r="C8" s="55" t="s">
        <v>64</v>
      </c>
      <c r="D8" s="56">
        <v>1</v>
      </c>
      <c r="E8" s="56">
        <v>3</v>
      </c>
      <c r="F8" s="56">
        <v>0</v>
      </c>
      <c r="G8" s="56">
        <v>1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7">
        <v>5</v>
      </c>
      <c r="Q8" s="64" t="s">
        <v>75</v>
      </c>
    </row>
    <row r="9" spans="1:17" ht="27" customHeight="1" x14ac:dyDescent="0.25">
      <c r="A9" s="58">
        <v>5</v>
      </c>
      <c r="B9" s="54">
        <v>20690</v>
      </c>
      <c r="C9" s="55" t="s">
        <v>104</v>
      </c>
      <c r="D9" s="56">
        <v>0</v>
      </c>
      <c r="E9" s="56">
        <v>1</v>
      </c>
      <c r="F9" s="56">
        <v>3</v>
      </c>
      <c r="G9" s="56">
        <v>1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7">
        <v>5</v>
      </c>
      <c r="Q9" s="64" t="s">
        <v>68</v>
      </c>
    </row>
    <row r="10" spans="1:17" ht="27" customHeight="1" x14ac:dyDescent="0.25">
      <c r="A10" s="58">
        <v>6</v>
      </c>
      <c r="B10" s="54">
        <v>22811</v>
      </c>
      <c r="C10" s="55" t="s">
        <v>103</v>
      </c>
      <c r="D10" s="56">
        <v>0</v>
      </c>
      <c r="E10" s="56">
        <v>1</v>
      </c>
      <c r="F10" s="56">
        <v>3</v>
      </c>
      <c r="G10" s="56">
        <v>1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7">
        <v>5</v>
      </c>
      <c r="Q10" s="64" t="s">
        <v>74</v>
      </c>
    </row>
    <row r="11" spans="1:17" ht="27" customHeight="1" x14ac:dyDescent="0.25">
      <c r="A11" s="58">
        <v>10</v>
      </c>
      <c r="B11" s="54">
        <v>16537</v>
      </c>
      <c r="C11" s="55" t="s">
        <v>65</v>
      </c>
      <c r="D11" s="56">
        <v>0</v>
      </c>
      <c r="E11" s="56">
        <v>0</v>
      </c>
      <c r="F11" s="56">
        <v>1</v>
      </c>
      <c r="G11" s="56">
        <v>3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7">
        <v>4</v>
      </c>
      <c r="Q11" s="64" t="s">
        <v>76</v>
      </c>
    </row>
    <row r="12" spans="1:17" ht="27" customHeight="1" x14ac:dyDescent="0.25">
      <c r="A12" s="58">
        <v>4</v>
      </c>
      <c r="B12" s="54">
        <v>25762</v>
      </c>
      <c r="C12" s="55" t="s">
        <v>105</v>
      </c>
      <c r="D12" s="56">
        <v>0</v>
      </c>
      <c r="E12" s="56">
        <v>1</v>
      </c>
      <c r="F12" s="56">
        <v>3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7">
        <v>4</v>
      </c>
      <c r="Q12" s="64" t="s">
        <v>70</v>
      </c>
    </row>
    <row r="13" spans="1:17" ht="27" customHeight="1" x14ac:dyDescent="0.25">
      <c r="A13" s="58">
        <v>8</v>
      </c>
      <c r="B13" s="54">
        <v>23683</v>
      </c>
      <c r="C13" s="55" t="s">
        <v>99</v>
      </c>
      <c r="D13" s="56">
        <v>1</v>
      </c>
      <c r="E13" s="56">
        <v>1</v>
      </c>
      <c r="F13" s="56">
        <v>1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7">
        <v>3</v>
      </c>
      <c r="Q13" s="64" t="s">
        <v>100</v>
      </c>
    </row>
    <row r="14" spans="1:17" ht="27" customHeight="1" x14ac:dyDescent="0.25">
      <c r="A14" s="58">
        <v>9</v>
      </c>
      <c r="B14" s="54">
        <v>23833</v>
      </c>
      <c r="C14" s="55" t="s">
        <v>67</v>
      </c>
      <c r="D14" s="56">
        <v>0</v>
      </c>
      <c r="E14" s="56">
        <v>1</v>
      </c>
      <c r="F14" s="56">
        <v>1</v>
      </c>
      <c r="G14" s="56">
        <v>1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3</v>
      </c>
      <c r="Q14" s="64" t="s">
        <v>79</v>
      </c>
    </row>
    <row r="15" spans="1:17" ht="27" customHeight="1" x14ac:dyDescent="0.25">
      <c r="A15" s="58">
        <v>14</v>
      </c>
      <c r="B15" s="54">
        <v>8676</v>
      </c>
      <c r="C15" s="55" t="s">
        <v>94</v>
      </c>
      <c r="D15" s="56">
        <v>0</v>
      </c>
      <c r="E15" s="56">
        <v>0</v>
      </c>
      <c r="F15" s="56">
        <v>0</v>
      </c>
      <c r="G15" s="56">
        <v>1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1</v>
      </c>
      <c r="Q15" s="23" t="s">
        <v>95</v>
      </c>
    </row>
    <row r="16" spans="1:17" ht="27" customHeight="1" x14ac:dyDescent="0.25">
      <c r="A16" s="58">
        <v>11</v>
      </c>
      <c r="B16" s="54">
        <v>17231</v>
      </c>
      <c r="C16" s="55" t="s">
        <v>101</v>
      </c>
      <c r="D16" s="56">
        <v>1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1</v>
      </c>
      <c r="Q16" s="23" t="s">
        <v>102</v>
      </c>
    </row>
    <row r="17" spans="1:17" ht="27" customHeight="1" x14ac:dyDescent="0.25">
      <c r="A17" s="58">
        <v>12</v>
      </c>
      <c r="B17" s="54">
        <v>22741</v>
      </c>
      <c r="C17" s="55" t="s">
        <v>90</v>
      </c>
      <c r="D17" s="56">
        <v>0</v>
      </c>
      <c r="E17" s="56">
        <v>1</v>
      </c>
      <c r="F17" s="56">
        <v>0</v>
      </c>
      <c r="G17" s="56">
        <v>0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1</v>
      </c>
      <c r="Q17" s="64" t="s">
        <v>91</v>
      </c>
    </row>
    <row r="18" spans="1:17" ht="27" customHeight="1" x14ac:dyDescent="0.25">
      <c r="A18" s="58">
        <v>13</v>
      </c>
      <c r="B18" s="54">
        <v>23944</v>
      </c>
      <c r="C18" s="55" t="s">
        <v>92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0</v>
      </c>
      <c r="Q18" s="64" t="s">
        <v>93</v>
      </c>
    </row>
    <row r="19" spans="1:17" ht="27" customHeight="1" x14ac:dyDescent="0.25">
      <c r="A19" s="58">
        <v>15</v>
      </c>
      <c r="B19" s="54">
        <v>7296</v>
      </c>
      <c r="C19" s="55" t="s">
        <v>62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7">
        <v>0</v>
      </c>
      <c r="Q19" s="23" t="s">
        <v>72</v>
      </c>
    </row>
    <row r="20" spans="1:17" ht="21.95" customHeight="1" x14ac:dyDescent="0.25">
      <c r="A20" s="58">
        <v>16</v>
      </c>
      <c r="B20" s="147">
        <v>17991</v>
      </c>
      <c r="C20" s="148" t="s">
        <v>96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 t="s">
        <v>97</v>
      </c>
    </row>
    <row r="21" spans="1:17" ht="21.95" customHeight="1" x14ac:dyDescent="0.25">
      <c r="A21" s="58">
        <v>17</v>
      </c>
      <c r="B21" s="147">
        <v>21737</v>
      </c>
      <c r="C21" s="148" t="s">
        <v>66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 t="s">
        <v>78</v>
      </c>
    </row>
    <row r="22" spans="1:17" ht="21.95" customHeight="1" x14ac:dyDescent="0.25">
      <c r="A22" s="58">
        <v>18</v>
      </c>
      <c r="B22" s="147" t="s">
        <v>12</v>
      </c>
      <c r="C22" s="148" t="s">
        <v>18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 t="s">
        <v>2</v>
      </c>
    </row>
    <row r="23" spans="1:17" ht="21.95" customHeight="1" x14ac:dyDescent="0.25">
      <c r="A23" s="58">
        <v>19</v>
      </c>
      <c r="B23" s="147" t="s">
        <v>12</v>
      </c>
      <c r="C23" s="148" t="s">
        <v>18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 t="s">
        <v>3</v>
      </c>
    </row>
    <row r="24" spans="1:17" ht="21.95" customHeight="1" x14ac:dyDescent="0.25">
      <c r="A24" s="58">
        <v>20</v>
      </c>
      <c r="B24" s="147" t="s">
        <v>12</v>
      </c>
      <c r="C24" s="148" t="s">
        <v>18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 t="s">
        <v>4</v>
      </c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2025</v>
      </c>
      <c r="Q1" s="16"/>
      <c r="R1" s="16"/>
    </row>
    <row r="2" spans="1:21" s="48" customFormat="1" ht="25.5" x14ac:dyDescent="0.35">
      <c r="A2" s="130">
        <v>20690</v>
      </c>
      <c r="B2" s="15" t="s">
        <v>104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U2" s="31"/>
    </row>
    <row r="3" spans="1:21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16"/>
    </row>
    <row r="4" spans="1:21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6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170"/>
    </row>
    <row r="5" spans="1:21" ht="18" customHeight="1" x14ac:dyDescent="0.25">
      <c r="A5" s="59">
        <f>+TOTALES!$E$4</f>
        <v>45690</v>
      </c>
      <c r="B5" s="166">
        <v>73</v>
      </c>
      <c r="C5" s="166">
        <v>62</v>
      </c>
      <c r="D5" s="166">
        <v>69</v>
      </c>
      <c r="E5" s="166">
        <v>67</v>
      </c>
      <c r="F5" s="166">
        <v>58</v>
      </c>
      <c r="G5" s="166">
        <v>65</v>
      </c>
      <c r="H5" s="169">
        <f t="shared" ref="H5:H15" si="2">+SUM(B5:G5)</f>
        <v>394</v>
      </c>
      <c r="I5" s="84"/>
      <c r="J5" s="61">
        <f>+TOTALES!$E$4</f>
        <v>45690</v>
      </c>
      <c r="K5" s="71">
        <f t="shared" ref="K5:K15" si="3">+H5</f>
        <v>394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73</v>
      </c>
      <c r="T5" s="129">
        <f t="shared" ref="T5:T15" si="5">IF(H5=0,0,+((+S5-MIN(B5:G5))/AVERAGE(B5:G5)))</f>
        <v>0.22842639593908629</v>
      </c>
      <c r="U5" s="170"/>
    </row>
    <row r="6" spans="1:21" ht="18" customHeight="1" x14ac:dyDescent="0.25">
      <c r="A6" s="59">
        <f>+TOTALES!$F$4</f>
        <v>45718</v>
      </c>
      <c r="B6" s="166">
        <v>62</v>
      </c>
      <c r="C6" s="166">
        <v>72</v>
      </c>
      <c r="D6" s="166">
        <v>67</v>
      </c>
      <c r="E6" s="166">
        <v>69</v>
      </c>
      <c r="F6" s="166">
        <v>72</v>
      </c>
      <c r="G6" s="166">
        <v>74</v>
      </c>
      <c r="H6" s="169">
        <f t="shared" si="2"/>
        <v>416</v>
      </c>
      <c r="I6" s="84"/>
      <c r="J6" s="61">
        <f>+TOTALES!$F$4</f>
        <v>45718</v>
      </c>
      <c r="K6" s="71">
        <f t="shared" si="3"/>
        <v>416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394</v>
      </c>
      <c r="R6" s="73">
        <f>+K4</f>
        <v>0</v>
      </c>
      <c r="S6" s="120">
        <f t="shared" si="1"/>
        <v>74</v>
      </c>
      <c r="T6" s="129">
        <f t="shared" si="5"/>
        <v>0.1730769230769231</v>
      </c>
      <c r="U6" s="170"/>
    </row>
    <row r="7" spans="1:21" ht="18" customHeight="1" x14ac:dyDescent="0.25">
      <c r="A7" s="59">
        <f>+TOTALES!$G$4</f>
        <v>45753</v>
      </c>
      <c r="B7" s="166">
        <v>59</v>
      </c>
      <c r="C7" s="166">
        <v>70</v>
      </c>
      <c r="D7" s="166">
        <v>60</v>
      </c>
      <c r="E7" s="166">
        <v>66</v>
      </c>
      <c r="F7" s="166">
        <v>59</v>
      </c>
      <c r="G7" s="166">
        <v>64</v>
      </c>
      <c r="H7" s="169">
        <f t="shared" si="2"/>
        <v>378</v>
      </c>
      <c r="I7" s="84"/>
      <c r="J7" s="61">
        <f>+TOTALES!$G$4</f>
        <v>45753</v>
      </c>
      <c r="K7" s="71">
        <f t="shared" si="3"/>
        <v>378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416</v>
      </c>
      <c r="R7" s="73">
        <f>+IF(K6=0,+R6,+LOOKUP(2,1/($K$4:K5&gt;0),$K$4:K5))</f>
        <v>394</v>
      </c>
      <c r="S7" s="120">
        <f t="shared" si="1"/>
        <v>70</v>
      </c>
      <c r="T7" s="129">
        <f t="shared" si="5"/>
        <v>0.17460317460317459</v>
      </c>
      <c r="U7" s="170"/>
    </row>
    <row r="8" spans="1:21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378</v>
      </c>
      <c r="R8" s="73">
        <f>+IF(K7=0,+R7,+LOOKUP(2,1/($K$4:K6&gt;0),$K$4:K6))</f>
        <v>416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378</v>
      </c>
      <c r="R9" s="73">
        <f>+IF(K8=0,+R8,+LOOKUP(2,1/($K$4:K7&gt;0),$K$4:K7))</f>
        <v>416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378</v>
      </c>
      <c r="R10" s="73">
        <f>+IF(K9=0,+R9,+LOOKUP(2,1/($K$4:K8&gt;0),$K$4:K8))</f>
        <v>416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378</v>
      </c>
      <c r="R11" s="73">
        <f>+IF(K10=0,+R10,+LOOKUP(2,1/($K$4:K9&gt;0),$K$4:K9))</f>
        <v>416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6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378</v>
      </c>
      <c r="R12" s="73">
        <f>+IF(K11=0,+R11,+LOOKUP(2,1/($K$4:K10&gt;0),$K$4:K10))</f>
        <v>416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378</v>
      </c>
      <c r="R13" s="73">
        <f>+IF(K12=0,+R12,+LOOKUP(2,1/($K$4:K11&gt;0),$K$4:K11))</f>
        <v>416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378</v>
      </c>
      <c r="R14" s="73">
        <f>+IF(K13=0,+R13,+LOOKUP(2,1/($K$4:K12&gt;0),$K$4:K12))</f>
        <v>416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378</v>
      </c>
      <c r="R15" s="83">
        <f>+IF(K14=0,+R14,+LOOKUP(2,1/($K$4:K13&gt;0),$K$4:K13))</f>
        <v>416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1188</v>
      </c>
      <c r="I16" s="7"/>
      <c r="J16" s="39" t="s">
        <v>0</v>
      </c>
      <c r="K16" s="50">
        <f>SUM(K4:K15)</f>
        <v>1188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74</v>
      </c>
      <c r="T16" s="129"/>
    </row>
    <row r="17" spans="1:21" ht="18" customHeight="1" x14ac:dyDescent="0.25">
      <c r="A17" s="112" t="s">
        <v>7</v>
      </c>
      <c r="B17" s="113">
        <f>SMALL(B4:B15,COUNTIF(B4:B15,"&lt;=0")+1)</f>
        <v>59</v>
      </c>
      <c r="C17" s="113">
        <f t="shared" ref="C17:G17" si="7">SMALL(C4:C15,COUNTIF(C4:C15,"&lt;=0")+1)</f>
        <v>62</v>
      </c>
      <c r="D17" s="113">
        <f t="shared" si="7"/>
        <v>60</v>
      </c>
      <c r="E17" s="113">
        <f t="shared" si="7"/>
        <v>66</v>
      </c>
      <c r="F17" s="113">
        <f t="shared" si="7"/>
        <v>58</v>
      </c>
      <c r="G17" s="113">
        <f t="shared" si="7"/>
        <v>64</v>
      </c>
      <c r="H17" s="113">
        <f>SMALL(H4:H15,COUNTIF(H4:H15,"&lt;=0")+1)</f>
        <v>378</v>
      </c>
      <c r="I17" s="7"/>
      <c r="J17" s="32" t="s">
        <v>7</v>
      </c>
      <c r="K17" s="33">
        <f>SMALL(K4:K15,COUNTIF(K4:K15,"&lt;=0")+1)</f>
        <v>378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8</v>
      </c>
      <c r="B18" s="73">
        <f t="shared" ref="B18:H18" si="8">AVERAGEIF(B4:B15,"&gt;0")</f>
        <v>64.666666666666671</v>
      </c>
      <c r="C18" s="73">
        <f t="shared" si="8"/>
        <v>68</v>
      </c>
      <c r="D18" s="73">
        <f t="shared" si="8"/>
        <v>65.333333333333329</v>
      </c>
      <c r="E18" s="73">
        <f t="shared" si="8"/>
        <v>67.333333333333329</v>
      </c>
      <c r="F18" s="73">
        <f t="shared" si="8"/>
        <v>63</v>
      </c>
      <c r="G18" s="73">
        <f t="shared" si="8"/>
        <v>67.666666666666671</v>
      </c>
      <c r="H18" s="73">
        <f t="shared" si="8"/>
        <v>396</v>
      </c>
      <c r="I18" s="7"/>
      <c r="J18" s="34" t="s">
        <v>8</v>
      </c>
      <c r="K18" s="35">
        <f>AVERAGEIF(K4:K15,"&gt;0")</f>
        <v>396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9</v>
      </c>
      <c r="B19" s="73">
        <f t="array" ref="B19">+MEDIAN(IF(B4:B15&lt;&gt;0,B4:B15))</f>
        <v>62</v>
      </c>
      <c r="C19" s="73">
        <f t="array" ref="C19">+MEDIAN(IF(C4:C15&lt;&gt;0,C4:C15))</f>
        <v>70</v>
      </c>
      <c r="D19" s="73">
        <f t="array" ref="D19">+MEDIAN(IF(D4:D15&lt;&gt;0,D4:D15))</f>
        <v>67</v>
      </c>
      <c r="E19" s="73">
        <f t="array" ref="E19">+MEDIAN(IF(E4:E15&lt;&gt;0,E4:E15))</f>
        <v>67</v>
      </c>
      <c r="F19" s="73">
        <f t="array" ref="F19">+MEDIAN(IF(F4:F15&lt;&gt;0,F4:F15))</f>
        <v>59</v>
      </c>
      <c r="G19" s="73">
        <f t="array" ref="G19">+MEDIAN(IF(G4:G15&lt;&gt;0,G4:G15))</f>
        <v>65</v>
      </c>
      <c r="H19" s="73">
        <f t="array" ref="H19">+MEDIAN(IF(H4:H15&lt;&gt;0,H4:H15))</f>
        <v>394</v>
      </c>
      <c r="I19" s="7"/>
      <c r="J19" s="34" t="s">
        <v>9</v>
      </c>
      <c r="K19" s="35">
        <f t="array" ref="K19">+MEDIAN(IF(K4:K15&lt;&gt;0,K4:K15))</f>
        <v>394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72</v>
      </c>
      <c r="D20" s="106">
        <f t="shared" si="9"/>
        <v>69</v>
      </c>
      <c r="E20" s="106">
        <f t="shared" si="9"/>
        <v>69</v>
      </c>
      <c r="F20" s="106">
        <f t="shared" si="9"/>
        <v>72</v>
      </c>
      <c r="G20" s="106">
        <f t="shared" si="9"/>
        <v>74</v>
      </c>
      <c r="H20" s="106">
        <f t="shared" si="9"/>
        <v>416</v>
      </c>
      <c r="I20" s="7"/>
      <c r="J20" s="34" t="s">
        <v>10</v>
      </c>
      <c r="K20" s="35">
        <f>+MAX(K4:K15)</f>
        <v>416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11</v>
      </c>
      <c r="B21" s="122">
        <f t="array" ref="B21">+STDEV(IF(B4:B15&gt;0,B4:B15))</f>
        <v>7.3711147958319945</v>
      </c>
      <c r="C21" s="122">
        <f t="array" ref="C21">+STDEV(IF(C4:C15&gt;0,C4:C15))</f>
        <v>5.2915026221291814</v>
      </c>
      <c r="D21" s="122">
        <f t="array" ref="D21">+STDEV(IF(D4:D15&gt;0,D4:D15))</f>
        <v>4.7258156262526079</v>
      </c>
      <c r="E21" s="122">
        <f t="array" ref="E21">+STDEV(IF(E4:E15&gt;0,E4:E15))</f>
        <v>1.5275252316519468</v>
      </c>
      <c r="F21" s="122">
        <f t="array" ref="F21">+STDEV(IF(F4:F15&gt;0,F4:F15))</f>
        <v>7.810249675906654</v>
      </c>
      <c r="G21" s="122">
        <f t="array" ref="G21">+STDEV(IF(G4:G15&gt;0,G4:G15))</f>
        <v>5.5075705472861021</v>
      </c>
      <c r="H21" s="122">
        <f t="array" ref="H21">+STDEV(IF(H4:H15&gt;0,H4:H15))</f>
        <v>19.078784028338912</v>
      </c>
      <c r="I21" s="7"/>
      <c r="J21" s="34" t="s">
        <v>11</v>
      </c>
      <c r="K21" s="121">
        <f t="array" ref="K21">+STDEV(IF(K4:K15&gt;0,K4:K15))</f>
        <v>19.078784028338912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6</v>
      </c>
      <c r="B22" s="116">
        <f>+(B20-B17)/B18</f>
        <v>0.21649484536082472</v>
      </c>
      <c r="C22" s="116">
        <f t="shared" ref="C22:H22" si="10">+(C20-C17)/C18</f>
        <v>0.14705882352941177</v>
      </c>
      <c r="D22" s="116">
        <f t="shared" si="10"/>
        <v>0.13775510204081634</v>
      </c>
      <c r="E22" s="116">
        <f t="shared" si="10"/>
        <v>4.4554455445544559E-2</v>
      </c>
      <c r="F22" s="116">
        <f t="shared" si="10"/>
        <v>0.22222222222222221</v>
      </c>
      <c r="G22" s="116">
        <f t="shared" si="10"/>
        <v>0.14778325123152708</v>
      </c>
      <c r="H22" s="116">
        <f t="shared" si="10"/>
        <v>9.5959595959595953E-2</v>
      </c>
      <c r="I22" s="7"/>
      <c r="J22" s="36" t="s">
        <v>6</v>
      </c>
      <c r="K22" s="37">
        <f>+(K20-K17)/K18</f>
        <v>9.5959595959595953E-2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25762</v>
      </c>
      <c r="B2" s="15" t="s">
        <v>105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83</v>
      </c>
      <c r="C5" s="166">
        <v>85</v>
      </c>
      <c r="D5" s="166">
        <v>79</v>
      </c>
      <c r="E5" s="166">
        <v>87</v>
      </c>
      <c r="F5" s="166">
        <v>89</v>
      </c>
      <c r="G5" s="166">
        <v>85</v>
      </c>
      <c r="H5" s="178">
        <f t="shared" ref="H5:H15" si="2">+SUM(B5:G5)</f>
        <v>508</v>
      </c>
      <c r="I5" s="84"/>
      <c r="J5" s="61">
        <f>+TOTALES!$E$4</f>
        <v>45690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0.11811023622047244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88</v>
      </c>
      <c r="C6" s="166">
        <v>89</v>
      </c>
      <c r="D6" s="166">
        <v>87</v>
      </c>
      <c r="E6" s="166">
        <v>87</v>
      </c>
      <c r="F6" s="166">
        <v>92</v>
      </c>
      <c r="G6" s="166">
        <v>94</v>
      </c>
      <c r="H6" s="178">
        <f t="shared" si="2"/>
        <v>537</v>
      </c>
      <c r="I6" s="84"/>
      <c r="J6" s="61">
        <f>+TOTALES!$F$4</f>
        <v>45718</v>
      </c>
      <c r="K6" s="71">
        <f t="shared" si="3"/>
        <v>537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0</v>
      </c>
      <c r="S6" s="120">
        <f t="shared" si="1"/>
        <v>94</v>
      </c>
      <c r="T6" s="129">
        <f t="shared" si="5"/>
        <v>7.8212290502793297E-2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537</v>
      </c>
      <c r="R7" s="73">
        <f>+IF(K6=0,+R6,+LOOKUP(2,1/($K$4:K5&gt;0),$K$4:K5))</f>
        <v>508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537</v>
      </c>
      <c r="R8" s="73">
        <f>+IF(K7=0,+R7,+LOOKUP(2,1/($K$4:K6&gt;0),$K$4:K6))</f>
        <v>508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537</v>
      </c>
      <c r="R9" s="73">
        <f>+IF(K8=0,+R8,+LOOKUP(2,1/($K$4:K7&gt;0),$K$4:K7))</f>
        <v>508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537</v>
      </c>
      <c r="R10" s="73">
        <f>+IF(K9=0,+R9,+LOOKUP(2,1/($K$4:K8&gt;0),$K$4:K8))</f>
        <v>508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537</v>
      </c>
      <c r="R11" s="73">
        <f>+IF(K10=0,+R10,+LOOKUP(2,1/($K$4:K9&gt;0),$K$4:K9))</f>
        <v>508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537</v>
      </c>
      <c r="R12" s="73">
        <f>+IF(K11=0,+R11,+LOOKUP(2,1/($K$4:K10&gt;0),$K$4:K10))</f>
        <v>508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537</v>
      </c>
      <c r="R13" s="73">
        <f>+IF(K12=0,+R12,+LOOKUP(2,1/($K$4:K11&gt;0),$K$4:K11))</f>
        <v>508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537</v>
      </c>
      <c r="R14" s="73">
        <f>+IF(K13=0,+R13,+LOOKUP(2,1/($K$4:K12&gt;0),$K$4:K12))</f>
        <v>508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537</v>
      </c>
      <c r="R15" s="83">
        <f>+IF(K14=0,+R14,+LOOKUP(2,1/($K$4:K13&gt;0),$K$4:K13))</f>
        <v>508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1045</v>
      </c>
      <c r="I16" s="7"/>
      <c r="J16" s="39" t="s">
        <v>0</v>
      </c>
      <c r="K16" s="50">
        <f>SUM(K4:K15)</f>
        <v>1045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85</v>
      </c>
      <c r="D17" s="113">
        <f t="shared" si="7"/>
        <v>79</v>
      </c>
      <c r="E17" s="113">
        <f t="shared" si="7"/>
        <v>87</v>
      </c>
      <c r="F17" s="113">
        <f t="shared" si="7"/>
        <v>89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7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85.5</v>
      </c>
      <c r="C18" s="73">
        <f t="shared" si="8"/>
        <v>87</v>
      </c>
      <c r="D18" s="73">
        <f t="shared" si="8"/>
        <v>83</v>
      </c>
      <c r="E18" s="73">
        <f t="shared" si="8"/>
        <v>87</v>
      </c>
      <c r="F18" s="73">
        <f t="shared" si="8"/>
        <v>90.5</v>
      </c>
      <c r="G18" s="73">
        <f t="shared" si="8"/>
        <v>89.5</v>
      </c>
      <c r="H18" s="73">
        <f t="shared" si="8"/>
        <v>522.5</v>
      </c>
      <c r="I18" s="7"/>
      <c r="J18" s="34" t="s">
        <v>8</v>
      </c>
      <c r="K18" s="35">
        <f>AVERAGEIF(K4:K15,"&gt;0")</f>
        <v>522.5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85.5</v>
      </c>
      <c r="C19" s="73">
        <f t="array" ref="C19">+MEDIAN(IF(C4:C15&lt;&gt;0,C4:C15))</f>
        <v>87</v>
      </c>
      <c r="D19" s="73">
        <f t="array" ref="D19">+MEDIAN(IF(D4:D15&lt;&gt;0,D4:D15))</f>
        <v>83</v>
      </c>
      <c r="E19" s="73">
        <f t="array" ref="E19">+MEDIAN(IF(E4:E15&lt;&gt;0,E4:E15))</f>
        <v>87</v>
      </c>
      <c r="F19" s="73">
        <f t="array" ref="F19">+MEDIAN(IF(F4:F15&lt;&gt;0,F4:F15))</f>
        <v>90.5</v>
      </c>
      <c r="G19" s="73">
        <f t="array" ref="G19">+MEDIAN(IF(G4:G15&lt;&gt;0,G4:G15))</f>
        <v>89.5</v>
      </c>
      <c r="H19" s="73">
        <f t="array" ref="H19">+MEDIAN(IF(H4:H15&lt;&gt;0,H4:H15))</f>
        <v>522.5</v>
      </c>
      <c r="I19" s="7"/>
      <c r="J19" s="34" t="s">
        <v>9</v>
      </c>
      <c r="K19" s="35">
        <f t="array" ref="K19">+MEDIAN(IF(K4:K15&lt;&gt;0,K4:K15))</f>
        <v>522.5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88</v>
      </c>
      <c r="C20" s="106">
        <f t="shared" si="9"/>
        <v>89</v>
      </c>
      <c r="D20" s="106">
        <f t="shared" si="9"/>
        <v>87</v>
      </c>
      <c r="E20" s="106">
        <f t="shared" si="9"/>
        <v>87</v>
      </c>
      <c r="F20" s="106">
        <f t="shared" si="9"/>
        <v>92</v>
      </c>
      <c r="G20" s="106">
        <f t="shared" si="9"/>
        <v>94</v>
      </c>
      <c r="H20" s="106">
        <f t="shared" si="9"/>
        <v>537</v>
      </c>
      <c r="I20" s="7"/>
      <c r="J20" s="34" t="s">
        <v>10</v>
      </c>
      <c r="K20" s="35">
        <f>+MAX(K4:K15)</f>
        <v>537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3.5355339059327378</v>
      </c>
      <c r="C21" s="122">
        <f t="array" ref="C21">+STDEV(IF(C4:C15&gt;0,C4:C15))</f>
        <v>2.8284271247461903</v>
      </c>
      <c r="D21" s="122">
        <f t="array" ref="D21">+STDEV(IF(D4:D15&gt;0,D4:D15))</f>
        <v>5.6568542494923806</v>
      </c>
      <c r="E21" s="122">
        <f t="array" ref="E21">+STDEV(IF(E4:E15&gt;0,E4:E15))</f>
        <v>0</v>
      </c>
      <c r="F21" s="122">
        <f t="array" ref="F21">+STDEV(IF(F4:F15&gt;0,F4:F15))</f>
        <v>2.1213203435596424</v>
      </c>
      <c r="G21" s="122">
        <f t="array" ref="G21">+STDEV(IF(G4:G15&gt;0,G4:G15))</f>
        <v>6.3639610306789276</v>
      </c>
      <c r="H21" s="122">
        <f t="array" ref="H21">+STDEV(IF(H4:H15&gt;0,H4:H15))</f>
        <v>20.506096654409877</v>
      </c>
      <c r="I21" s="7"/>
      <c r="J21" s="34" t="s">
        <v>11</v>
      </c>
      <c r="K21" s="121">
        <f t="array" ref="K21">+STDEV(IF(K4:K15&gt;0,K4:K15))</f>
        <v>20.506096654409877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5.8479532163742687E-2</v>
      </c>
      <c r="C22" s="116">
        <f t="shared" ref="C22:H22" si="10">+(C20-C17)/C18</f>
        <v>4.5977011494252873E-2</v>
      </c>
      <c r="D22" s="116">
        <f t="shared" si="10"/>
        <v>9.6385542168674704E-2</v>
      </c>
      <c r="E22" s="116">
        <f t="shared" si="10"/>
        <v>0</v>
      </c>
      <c r="F22" s="116">
        <f t="shared" si="10"/>
        <v>3.3149171270718231E-2</v>
      </c>
      <c r="G22" s="116">
        <f t="shared" si="10"/>
        <v>0.1005586592178771</v>
      </c>
      <c r="H22" s="116">
        <f t="shared" si="10"/>
        <v>5.5502392344497609E-2</v>
      </c>
      <c r="I22" s="7"/>
      <c r="J22" s="36" t="s">
        <v>6</v>
      </c>
      <c r="K22" s="37">
        <f>+K21/K18</f>
        <v>3.9246117998870581E-2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7296</v>
      </c>
      <c r="B2" s="15" t="s">
        <v>62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f>+TOTALES!D4</f>
        <v>45669</v>
      </c>
      <c r="E4" s="157">
        <f>+TOTALES!E4</f>
        <v>45690</v>
      </c>
      <c r="F4" s="157">
        <f>+TOTALES!F4</f>
        <v>45718</v>
      </c>
      <c r="G4" s="157">
        <f>+TOTALES!G4</f>
        <v>45753</v>
      </c>
      <c r="H4" s="157">
        <f>+TOTALES!H4</f>
        <v>45778</v>
      </c>
      <c r="I4" s="157">
        <f>+TOTALES!I4</f>
        <v>45809</v>
      </c>
      <c r="J4" s="157">
        <f>+TOTALES!J4</f>
        <v>45839</v>
      </c>
      <c r="K4" s="157">
        <f>+TOTALES!K4</f>
        <v>45901</v>
      </c>
      <c r="L4" s="157">
        <f>+TOTALES!L4</f>
        <v>45931</v>
      </c>
      <c r="M4" s="157">
        <f>+TOTALES!M4</f>
        <v>45962</v>
      </c>
      <c r="N4" s="157">
        <f>+TOTALES!N4</f>
        <v>45992</v>
      </c>
      <c r="O4" s="157">
        <f>+TOTALES!O4</f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0</v>
      </c>
      <c r="I5" s="149">
        <f>+López!$P$9</f>
        <v>0</v>
      </c>
      <c r="J5" s="149">
        <f>+López!$P$10</f>
        <v>0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12</v>
      </c>
      <c r="Q5" s="64" t="s">
        <v>69</v>
      </c>
    </row>
    <row r="6" spans="1:17" ht="27" customHeight="1" x14ac:dyDescent="0.25">
      <c r="A6" s="58">
        <v>2</v>
      </c>
      <c r="B6" s="54">
        <f>+Grzegorz!$A$2</f>
        <v>20850</v>
      </c>
      <c r="C6" s="55" t="str">
        <f>+Grzegorz!$B$2</f>
        <v>Grzegorz Adam</v>
      </c>
      <c r="D6" s="56">
        <f>+Grzegorz!$P$4</f>
        <v>1</v>
      </c>
      <c r="E6" s="56">
        <f>+Grzegorz!$P$5</f>
        <v>3</v>
      </c>
      <c r="F6" s="56">
        <f>+Grzegorz!$P$6</f>
        <v>1</v>
      </c>
      <c r="G6" s="56">
        <f>+Grzegorz!$P$7</f>
        <v>3</v>
      </c>
      <c r="H6" s="56">
        <f>+Grzegorz!$P$8</f>
        <v>0</v>
      </c>
      <c r="I6" s="56">
        <f>+Grzegorz!$P$9</f>
        <v>0</v>
      </c>
      <c r="J6" s="56">
        <f>+Grzegorz!$P$10</f>
        <v>0</v>
      </c>
      <c r="K6" s="56">
        <f>+Grzegorz!$P$11</f>
        <v>0</v>
      </c>
      <c r="L6" s="56">
        <f>+Grzegorz!$P$12</f>
        <v>0</v>
      </c>
      <c r="M6" s="56">
        <f>+Grzegorz!$P$13</f>
        <v>0</v>
      </c>
      <c r="N6" s="56">
        <f>+Grzegorz!$P$14</f>
        <v>0</v>
      </c>
      <c r="O6" s="56">
        <f>+Grzegorz!$P$15</f>
        <v>0</v>
      </c>
      <c r="P6" s="57">
        <f>SUM(D6:O6)</f>
        <v>8</v>
      </c>
      <c r="Q6" s="64" t="s">
        <v>73</v>
      </c>
    </row>
    <row r="7" spans="1:17" ht="27" customHeight="1" x14ac:dyDescent="0.25">
      <c r="A7" s="58">
        <v>7</v>
      </c>
      <c r="B7" s="54">
        <f>+Flores!$A$2</f>
        <v>21927</v>
      </c>
      <c r="C7" s="55" t="str">
        <f>+Flores!$B$2</f>
        <v>Carlos Flores Samper</v>
      </c>
      <c r="D7" s="56">
        <f>+Flores!$P$4</f>
        <v>1</v>
      </c>
      <c r="E7" s="56">
        <f>+Flores!$P$5</f>
        <v>1</v>
      </c>
      <c r="F7" s="56">
        <f>+Flores!$P$6</f>
        <v>1</v>
      </c>
      <c r="G7" s="56">
        <f>+Flores!$P$7</f>
        <v>3</v>
      </c>
      <c r="H7" s="56">
        <f>+Flores!$P$8</f>
        <v>0</v>
      </c>
      <c r="I7" s="56">
        <f>+Flores!$P$9</f>
        <v>0</v>
      </c>
      <c r="J7" s="56">
        <f>+Flores!$P$10</f>
        <v>0</v>
      </c>
      <c r="K7" s="56">
        <f>+Flores!$P$11</f>
        <v>0</v>
      </c>
      <c r="L7" s="56">
        <f>+Flores!$P$12</f>
        <v>0</v>
      </c>
      <c r="M7" s="56">
        <f>+Flores!$P$13</f>
        <v>0</v>
      </c>
      <c r="N7" s="56">
        <f>+Flores!$P$14</f>
        <v>0</v>
      </c>
      <c r="O7" s="56">
        <f>+Flores!$P$15</f>
        <v>0</v>
      </c>
      <c r="P7" s="57">
        <f>SUM(D7:O7)</f>
        <v>6</v>
      </c>
      <c r="Q7" s="64" t="s">
        <v>71</v>
      </c>
    </row>
    <row r="8" spans="1:17" ht="27" customHeight="1" x14ac:dyDescent="0.25">
      <c r="A8" s="58">
        <v>3</v>
      </c>
      <c r="B8" s="54">
        <f>+Diez!$A$2</f>
        <v>18139</v>
      </c>
      <c r="C8" s="55" t="str">
        <f>+Diez!$B$2</f>
        <v>Fernando Diez</v>
      </c>
      <c r="D8" s="56">
        <f>+Diez!$P$4</f>
        <v>1</v>
      </c>
      <c r="E8" s="56">
        <f>+Diez!$P$5</f>
        <v>3</v>
      </c>
      <c r="F8" s="56">
        <f>+Diez!$P$6</f>
        <v>0</v>
      </c>
      <c r="G8" s="56">
        <f>+Diez!$P$7</f>
        <v>1</v>
      </c>
      <c r="H8" s="56">
        <f>+Diez!$P$8</f>
        <v>0</v>
      </c>
      <c r="I8" s="56">
        <f>+Diez!$P$9</f>
        <v>0</v>
      </c>
      <c r="J8" s="56">
        <f>+Diez!$P$10</f>
        <v>0</v>
      </c>
      <c r="K8" s="56">
        <f>+Diez!$P$11</f>
        <v>0</v>
      </c>
      <c r="L8" s="56">
        <f>+Diez!$P$12</f>
        <v>0</v>
      </c>
      <c r="M8" s="56">
        <f>+Diez!$P$13</f>
        <v>0</v>
      </c>
      <c r="N8" s="56">
        <f>+Diez!$P$14</f>
        <v>0</v>
      </c>
      <c r="O8" s="56">
        <f>+Diez!$P$15</f>
        <v>0</v>
      </c>
      <c r="P8" s="57">
        <f>SUM(D8:O8)</f>
        <v>5</v>
      </c>
      <c r="Q8" s="64" t="s">
        <v>75</v>
      </c>
    </row>
    <row r="9" spans="1:17" ht="27" customHeight="1" x14ac:dyDescent="0.25">
      <c r="A9" s="58">
        <v>5</v>
      </c>
      <c r="B9" s="54">
        <f>+Montse!$A$2</f>
        <v>20690</v>
      </c>
      <c r="C9" s="55" t="str">
        <f>+Montse!$B$2</f>
        <v>Montserrat Fuente Hernández</v>
      </c>
      <c r="D9" s="56">
        <f>+Montse!$P$4</f>
        <v>0</v>
      </c>
      <c r="E9" s="56">
        <f>+Montse!$P$5</f>
        <v>1</v>
      </c>
      <c r="F9" s="56">
        <f>+Montse!$P$6</f>
        <v>3</v>
      </c>
      <c r="G9" s="56">
        <f>+Montse!$P$7</f>
        <v>1</v>
      </c>
      <c r="H9" s="56">
        <f>+Montse!$P$8</f>
        <v>0</v>
      </c>
      <c r="I9" s="56">
        <f>+Montse!$P$9</f>
        <v>0</v>
      </c>
      <c r="J9" s="56">
        <f>+Montse!$P$10</f>
        <v>0</v>
      </c>
      <c r="K9" s="56">
        <f>+Montse!$P$11</f>
        <v>0</v>
      </c>
      <c r="L9" s="56">
        <f>+Montse!$P$12</f>
        <v>0</v>
      </c>
      <c r="M9" s="56">
        <f>+Montse!$P$13</f>
        <v>0</v>
      </c>
      <c r="N9" s="56">
        <f>+Montse!$P$14</f>
        <v>0</v>
      </c>
      <c r="O9" s="56">
        <f>+Montse!$P$15</f>
        <v>0</v>
      </c>
      <c r="P9" s="57">
        <f>SUM(D9:O9)</f>
        <v>5</v>
      </c>
      <c r="Q9" s="64" t="s">
        <v>68</v>
      </c>
    </row>
    <row r="10" spans="1:17" ht="27" customHeight="1" x14ac:dyDescent="0.25">
      <c r="A10" s="58">
        <v>6</v>
      </c>
      <c r="B10" s="54">
        <f>+Arjona!$A$2</f>
        <v>22811</v>
      </c>
      <c r="C10" s="55" t="str">
        <f>+Arjona!$B$2</f>
        <v>Ramón Arjona Martínez</v>
      </c>
      <c r="D10" s="56">
        <f>+Arjona!$P$4</f>
        <v>0</v>
      </c>
      <c r="E10" s="56">
        <f>+Arjona!$P$5</f>
        <v>1</v>
      </c>
      <c r="F10" s="56">
        <f>+Arjona!$P$6</f>
        <v>3</v>
      </c>
      <c r="G10" s="56">
        <f>+Arjona!$P$7</f>
        <v>1</v>
      </c>
      <c r="H10" s="56">
        <f>+Arjona!$P$8</f>
        <v>0</v>
      </c>
      <c r="I10" s="56">
        <f>+Arjona!$P$9</f>
        <v>0</v>
      </c>
      <c r="J10" s="56">
        <f>+Arjona!$P$10</f>
        <v>0</v>
      </c>
      <c r="K10" s="56">
        <f>+Arjona!$P$11</f>
        <v>0</v>
      </c>
      <c r="L10" s="56">
        <f>+Arjona!$P$12</f>
        <v>0</v>
      </c>
      <c r="M10" s="56">
        <f>+Arjona!$P$13</f>
        <v>0</v>
      </c>
      <c r="N10" s="56">
        <f>+Arjona!$P$14</f>
        <v>0</v>
      </c>
      <c r="O10" s="56">
        <f>+Arjona!$P$15</f>
        <v>0</v>
      </c>
      <c r="P10" s="57">
        <f>SUM(D10:O10)</f>
        <v>5</v>
      </c>
      <c r="Q10" s="64" t="s">
        <v>74</v>
      </c>
    </row>
    <row r="11" spans="1:17" ht="27" customHeight="1" x14ac:dyDescent="0.25">
      <c r="A11" s="58">
        <v>10</v>
      </c>
      <c r="B11" s="54">
        <f>+Arriaga!$A$2</f>
        <v>16537</v>
      </c>
      <c r="C11" s="55" t="str">
        <f>+Arriaga!$B$2</f>
        <v>Francisco Arriaga</v>
      </c>
      <c r="D11" s="56">
        <f>+Arriaga!$P$4</f>
        <v>0</v>
      </c>
      <c r="E11" s="56">
        <f>+Arriaga!$P$5</f>
        <v>0</v>
      </c>
      <c r="F11" s="56">
        <f>+Arriaga!$P$6</f>
        <v>1</v>
      </c>
      <c r="G11" s="56">
        <f>+Arriaga!$P$7</f>
        <v>3</v>
      </c>
      <c r="H11" s="56">
        <f>+Arriaga!$P$8</f>
        <v>0</v>
      </c>
      <c r="I11" s="56">
        <f>+Arriaga!$P$9</f>
        <v>0</v>
      </c>
      <c r="J11" s="56">
        <f>+Arriaga!$P$10</f>
        <v>0</v>
      </c>
      <c r="K11" s="56">
        <f>+Arriaga!$P$11</f>
        <v>0</v>
      </c>
      <c r="L11" s="56">
        <f>+Arriaga!$P$12</f>
        <v>0</v>
      </c>
      <c r="M11" s="56">
        <f>+Arriaga!$P$13</f>
        <v>0</v>
      </c>
      <c r="N11" s="56">
        <f>+Arriaga!$P$14</f>
        <v>0</v>
      </c>
      <c r="O11" s="56">
        <f>+Arriaga!$P$15</f>
        <v>0</v>
      </c>
      <c r="P11" s="57">
        <f>SUM(D11:O11)</f>
        <v>4</v>
      </c>
      <c r="Q11" s="64" t="s">
        <v>76</v>
      </c>
    </row>
    <row r="12" spans="1:17" ht="27" customHeight="1" x14ac:dyDescent="0.25">
      <c r="A12" s="58">
        <v>4</v>
      </c>
      <c r="B12" s="54">
        <f>+Pablo!$A$2</f>
        <v>25762</v>
      </c>
      <c r="C12" s="55" t="str">
        <f>+Pablo!$B$2</f>
        <v>Jose Pablo Muñoz de Solano Cardona</v>
      </c>
      <c r="D12" s="56">
        <f>+Pablo!$P$4</f>
        <v>0</v>
      </c>
      <c r="E12" s="56">
        <f>+Pablo!$P$5</f>
        <v>1</v>
      </c>
      <c r="F12" s="56">
        <f>+Pablo!$P$6</f>
        <v>3</v>
      </c>
      <c r="G12" s="56">
        <f>+Pablo!$P$7</f>
        <v>0</v>
      </c>
      <c r="H12" s="56">
        <f>+Pablo!$P$8</f>
        <v>0</v>
      </c>
      <c r="I12" s="56">
        <f>+Pablo!$P$9</f>
        <v>0</v>
      </c>
      <c r="J12" s="56">
        <f>+Pablo!$P$10</f>
        <v>0</v>
      </c>
      <c r="K12" s="56">
        <f>+Pablo!$P$11</f>
        <v>0</v>
      </c>
      <c r="L12" s="56">
        <f>+Pablo!$P$12</f>
        <v>0</v>
      </c>
      <c r="M12" s="56">
        <f>+Pablo!$P$13</f>
        <v>0</v>
      </c>
      <c r="N12" s="56">
        <f>+Pablo!$P$14</f>
        <v>0</v>
      </c>
      <c r="O12" s="56">
        <f>+Pablo!$P$15</f>
        <v>0</v>
      </c>
      <c r="P12" s="57">
        <f>SUM(D12:O12)</f>
        <v>4</v>
      </c>
      <c r="Q12" s="64" t="s">
        <v>70</v>
      </c>
    </row>
    <row r="13" spans="1:17" ht="27" customHeight="1" x14ac:dyDescent="0.25">
      <c r="A13" s="58">
        <v>8</v>
      </c>
      <c r="B13" s="54">
        <f>+'Joaquín LR'!$A$2</f>
        <v>23683</v>
      </c>
      <c r="C13" s="55" t="str">
        <f>+'Joaquín LR'!$B$2</f>
        <v>Joaquín López Ruiz</v>
      </c>
      <c r="D13" s="56">
        <f>+'Joaquín LR'!$P$4</f>
        <v>1</v>
      </c>
      <c r="E13" s="56">
        <f>+'Joaquín LR'!$P$5</f>
        <v>1</v>
      </c>
      <c r="F13" s="56">
        <f>+'Joaquín LR'!$P$6</f>
        <v>1</v>
      </c>
      <c r="G13" s="56">
        <f>+'Joaquín LR'!$P$7</f>
        <v>0</v>
      </c>
      <c r="H13" s="56">
        <f>+'Joaquín LR'!$P$8</f>
        <v>0</v>
      </c>
      <c r="I13" s="56">
        <f>+'Joaquín LR'!$P$9</f>
        <v>0</v>
      </c>
      <c r="J13" s="56">
        <f>+'Joaquín LR'!$P$10</f>
        <v>0</v>
      </c>
      <c r="K13" s="56">
        <f>+'Joaquín LR'!$P$11</f>
        <v>0</v>
      </c>
      <c r="L13" s="56">
        <f>+'Joaquín LR'!$P$12</f>
        <v>0</v>
      </c>
      <c r="M13" s="56">
        <f>+'Joaquín LR'!$P$13</f>
        <v>0</v>
      </c>
      <c r="N13" s="56">
        <f>+'Joaquín LR'!$P$14</f>
        <v>0</v>
      </c>
      <c r="O13" s="56">
        <f>+'Joaquín LR'!$P$15</f>
        <v>0</v>
      </c>
      <c r="P13" s="57">
        <f>SUM(D13:O13)</f>
        <v>3</v>
      </c>
      <c r="Q13" s="23" t="s">
        <v>100</v>
      </c>
    </row>
    <row r="14" spans="1:17" ht="27" customHeight="1" x14ac:dyDescent="0.25">
      <c r="A14" s="58">
        <v>9</v>
      </c>
      <c r="B14" s="54">
        <f>+Bañeza!$A$2</f>
        <v>23833</v>
      </c>
      <c r="C14" s="55" t="str">
        <f>+Bañeza!$B$2</f>
        <v>Jose Manuel Bañeza Paniagua</v>
      </c>
      <c r="D14" s="56">
        <f>+Bañeza!$P$4</f>
        <v>0</v>
      </c>
      <c r="E14" s="56">
        <f>+Bañeza!$P$5</f>
        <v>1</v>
      </c>
      <c r="F14" s="56">
        <f>+Bañeza!$P$6</f>
        <v>1</v>
      </c>
      <c r="G14" s="56">
        <f>+Bañeza!$P$7</f>
        <v>1</v>
      </c>
      <c r="H14" s="56">
        <f>+Bañeza!$P$8</f>
        <v>0</v>
      </c>
      <c r="I14" s="56">
        <f>+Bañeza!$P$9</f>
        <v>0</v>
      </c>
      <c r="J14" s="56">
        <f>+Bañeza!$P$10</f>
        <v>0</v>
      </c>
      <c r="K14" s="56">
        <f>+Bañeza!$P$11</f>
        <v>0</v>
      </c>
      <c r="L14" s="56">
        <f>+Bañeza!$P$12</f>
        <v>0</v>
      </c>
      <c r="M14" s="56">
        <f>+Bañeza!$P$13</f>
        <v>0</v>
      </c>
      <c r="N14" s="56">
        <f>+Bañeza!$P$14</f>
        <v>0</v>
      </c>
      <c r="O14" s="56">
        <f>+Bañeza!$P$15</f>
        <v>0</v>
      </c>
      <c r="P14" s="57">
        <f>SUM(D14:O14)</f>
        <v>3</v>
      </c>
      <c r="Q14" s="64" t="s">
        <v>79</v>
      </c>
    </row>
    <row r="15" spans="1:17" ht="27" customHeight="1" x14ac:dyDescent="0.25">
      <c r="A15" s="58">
        <v>14</v>
      </c>
      <c r="B15" s="54">
        <f>+'Daniel '!$A$2</f>
        <v>8676</v>
      </c>
      <c r="C15" s="55" t="str">
        <f>+'Daniel '!$B$2</f>
        <v>Daniel Álvarez Labrado</v>
      </c>
      <c r="D15" s="56">
        <f>+'Daniel '!$P$4</f>
        <v>0</v>
      </c>
      <c r="E15" s="56">
        <f>+'Daniel '!$P$5</f>
        <v>0</v>
      </c>
      <c r="F15" s="56">
        <f>+'Daniel '!$P$6</f>
        <v>0</v>
      </c>
      <c r="G15" s="56">
        <f>+'Daniel '!$P$7</f>
        <v>1</v>
      </c>
      <c r="H15" s="56">
        <f>+'Daniel '!$P$8</f>
        <v>0</v>
      </c>
      <c r="I15" s="56">
        <f>+'Daniel '!$P$9</f>
        <v>0</v>
      </c>
      <c r="J15" s="56">
        <f>+'Daniel '!$P$10</f>
        <v>0</v>
      </c>
      <c r="K15" s="56">
        <f>+'Daniel '!$P$11</f>
        <v>0</v>
      </c>
      <c r="L15" s="56">
        <f>+'Daniel '!$P$12</f>
        <v>0</v>
      </c>
      <c r="M15" s="56">
        <f>+'Daniel '!$P$13</f>
        <v>0</v>
      </c>
      <c r="N15" s="56">
        <f>+'Daniel '!$P$14</f>
        <v>0</v>
      </c>
      <c r="O15" s="56">
        <f>+'Daniel '!$P$15</f>
        <v>0</v>
      </c>
      <c r="P15" s="57">
        <f>SUM(D15:O15)</f>
        <v>1</v>
      </c>
      <c r="Q15" s="23" t="s">
        <v>95</v>
      </c>
    </row>
    <row r="16" spans="1:17" ht="27" customHeight="1" x14ac:dyDescent="0.25">
      <c r="A16" s="58">
        <v>11</v>
      </c>
      <c r="B16" s="54">
        <f>+'José Ign MB'!$A$2</f>
        <v>17231</v>
      </c>
      <c r="C16" s="55" t="str">
        <f>+'José Ign MB'!$B$2</f>
        <v>José Ignacio Martínez Bartolomé</v>
      </c>
      <c r="D16" s="56">
        <f>+'José Ign MB'!$P$4</f>
        <v>1</v>
      </c>
      <c r="E16" s="56">
        <f>+'José Ign MB'!$P$5</f>
        <v>0</v>
      </c>
      <c r="F16" s="56">
        <f>+'José Ign MB'!$P$6</f>
        <v>0</v>
      </c>
      <c r="G16" s="56">
        <f>+'José Ign MB'!$P$7</f>
        <v>0</v>
      </c>
      <c r="H16" s="56">
        <f>+'José Ign MB'!$P$8</f>
        <v>0</v>
      </c>
      <c r="I16" s="56">
        <f>+'José Ign MB'!$P$9</f>
        <v>0</v>
      </c>
      <c r="J16" s="56">
        <f>+'José Ign MB'!$P$10</f>
        <v>0</v>
      </c>
      <c r="K16" s="56">
        <f>+'José Ign MB'!$P$11</f>
        <v>0</v>
      </c>
      <c r="L16" s="56">
        <f>+'José Ign MB'!$P$12</f>
        <v>0</v>
      </c>
      <c r="M16" s="56">
        <f>+'José Ign MB'!$P$13</f>
        <v>0</v>
      </c>
      <c r="N16" s="56">
        <f>+'José Ign MB'!$P$14</f>
        <v>0</v>
      </c>
      <c r="O16" s="56">
        <f>+'José Ign MB'!$P$15</f>
        <v>0</v>
      </c>
      <c r="P16" s="57">
        <f>SUM(D16:O16)</f>
        <v>1</v>
      </c>
      <c r="Q16" s="23" t="s">
        <v>102</v>
      </c>
    </row>
    <row r="17" spans="1:17" ht="27" customHeight="1" x14ac:dyDescent="0.25">
      <c r="A17" s="58">
        <v>12</v>
      </c>
      <c r="B17" s="54">
        <f>+Julián!$A$2</f>
        <v>22741</v>
      </c>
      <c r="C17" s="55" t="str">
        <f>+Julián!$B$2</f>
        <v>Julián Fernández Rejas</v>
      </c>
      <c r="D17" s="56">
        <f>+Julián!$P$4</f>
        <v>0</v>
      </c>
      <c r="E17" s="56">
        <f>+Julián!$P$5</f>
        <v>1</v>
      </c>
      <c r="F17" s="56">
        <f>+Julián!$P$6</f>
        <v>0</v>
      </c>
      <c r="G17" s="56">
        <f>+Julián!$P$7</f>
        <v>0</v>
      </c>
      <c r="H17" s="56">
        <f>+Julián!$P$8</f>
        <v>0</v>
      </c>
      <c r="I17" s="56">
        <f>+Julián!$P$9</f>
        <v>0</v>
      </c>
      <c r="J17" s="56">
        <f>+Julián!$P$10</f>
        <v>0</v>
      </c>
      <c r="K17" s="56">
        <f>+Julián!$P$11</f>
        <v>0</v>
      </c>
      <c r="L17" s="56">
        <f>+Julián!$P$12</f>
        <v>0</v>
      </c>
      <c r="M17" s="56">
        <f>+Julián!$P$13</f>
        <v>0</v>
      </c>
      <c r="N17" s="56">
        <f>+Julián!$P$14</f>
        <v>0</v>
      </c>
      <c r="O17" s="56">
        <f>+Julián!$P$15</f>
        <v>0</v>
      </c>
      <c r="P17" s="57">
        <f>SUM(D17:O17)</f>
        <v>1</v>
      </c>
      <c r="Q17" s="23" t="s">
        <v>91</v>
      </c>
    </row>
    <row r="18" spans="1:17" ht="27" customHeight="1" x14ac:dyDescent="0.25">
      <c r="A18" s="58">
        <v>13</v>
      </c>
      <c r="B18" s="54">
        <f>+Bellmont!$A$2</f>
        <v>23944</v>
      </c>
      <c r="C18" s="55" t="str">
        <f>+Bellmont!$B$2</f>
        <v>Antonio Bellmont Corrochano</v>
      </c>
      <c r="D18" s="56">
        <f>+Bellmont!$P$4</f>
        <v>0</v>
      </c>
      <c r="E18" s="56">
        <f>+Bellmont!$P$5</f>
        <v>0</v>
      </c>
      <c r="F18" s="56">
        <f>+Bellmont!$P$6</f>
        <v>0</v>
      </c>
      <c r="G18" s="56">
        <f>+Bellmont!$P$7</f>
        <v>0</v>
      </c>
      <c r="H18" s="56">
        <f>+Bellmont!$P$8</f>
        <v>0</v>
      </c>
      <c r="I18" s="56">
        <f>+Bellmont!$P$9</f>
        <v>0</v>
      </c>
      <c r="J18" s="56">
        <f>+Bellmont!$P$10</f>
        <v>0</v>
      </c>
      <c r="K18" s="56">
        <f>+Bellmont!$P$11</f>
        <v>0</v>
      </c>
      <c r="L18" s="56">
        <f>+Bellmont!$P$12</f>
        <v>0</v>
      </c>
      <c r="M18" s="56">
        <f>+Bellmont!$P$13</f>
        <v>0</v>
      </c>
      <c r="N18" s="56">
        <f>+Bellmont!$P$14</f>
        <v>0</v>
      </c>
      <c r="O18" s="56">
        <f>+Bellmont!$P$15</f>
        <v>0</v>
      </c>
      <c r="P18" s="57">
        <f>SUM(D18:O18)</f>
        <v>0</v>
      </c>
      <c r="Q18" s="64" t="s">
        <v>93</v>
      </c>
    </row>
    <row r="19" spans="1:17" ht="27" customHeight="1" x14ac:dyDescent="0.25">
      <c r="A19" s="58">
        <v>15</v>
      </c>
      <c r="B19" s="54">
        <f>+Panisello!$A$2</f>
        <v>7296</v>
      </c>
      <c r="C19" s="55" t="str">
        <f>+Panisello!$B$2</f>
        <v>Eduardo Panisello</v>
      </c>
      <c r="D19" s="56">
        <f>+Panisello!$P$4</f>
        <v>0</v>
      </c>
      <c r="E19" s="56">
        <f>+Panisello!$P$5</f>
        <v>0</v>
      </c>
      <c r="F19" s="56">
        <f>+Panisello!$P$6</f>
        <v>0</v>
      </c>
      <c r="G19" s="56">
        <f>+Panisello!$P$7</f>
        <v>0</v>
      </c>
      <c r="H19" s="56">
        <f>+Panisello!$P$8</f>
        <v>0</v>
      </c>
      <c r="I19" s="56">
        <f>+Panisello!$P$9</f>
        <v>0</v>
      </c>
      <c r="J19" s="56">
        <f>+Panisello!$P$10</f>
        <v>0</v>
      </c>
      <c r="K19" s="56">
        <f>+Panisello!$P$11</f>
        <v>0</v>
      </c>
      <c r="L19" s="56">
        <f>+Panisello!$P$12</f>
        <v>0</v>
      </c>
      <c r="M19" s="56">
        <f>+Panisello!$P$13</f>
        <v>0</v>
      </c>
      <c r="N19" s="56">
        <f>+Panisello!$P$14</f>
        <v>0</v>
      </c>
      <c r="O19" s="56">
        <f>+Panisello!$P$15</f>
        <v>0</v>
      </c>
      <c r="P19" s="57">
        <f>SUM(D19:O19)</f>
        <v>0</v>
      </c>
      <c r="Q19" s="64" t="s">
        <v>72</v>
      </c>
    </row>
    <row r="20" spans="1:17" ht="27" customHeight="1" x14ac:dyDescent="0.25">
      <c r="A20" s="58">
        <v>16</v>
      </c>
      <c r="B20" s="54">
        <f>+Alcor!$A$2</f>
        <v>17991</v>
      </c>
      <c r="C20" s="55" t="str">
        <f>+Alcor!$B$2</f>
        <v>Enrique Alcor Cabrerizo</v>
      </c>
      <c r="D20" s="56">
        <f>+Alcor!$P$4</f>
        <v>0</v>
      </c>
      <c r="E20" s="56">
        <f>+Alcor!$P$5</f>
        <v>0</v>
      </c>
      <c r="F20" s="56">
        <f>+Alcor!$P$6</f>
        <v>0</v>
      </c>
      <c r="G20" s="56">
        <f>+Alcor!$P$7</f>
        <v>0</v>
      </c>
      <c r="H20" s="56">
        <f>+Alcor!$P$8</f>
        <v>0</v>
      </c>
      <c r="I20" s="56">
        <f>+Alcor!$P$9</f>
        <v>0</v>
      </c>
      <c r="J20" s="56">
        <f>+Alcor!$P$10</f>
        <v>0</v>
      </c>
      <c r="K20" s="56">
        <f>+Alcor!$P$11</f>
        <v>0</v>
      </c>
      <c r="L20" s="56">
        <f>+Alcor!$P$12</f>
        <v>0</v>
      </c>
      <c r="M20" s="56">
        <f>+Alcor!$P$13</f>
        <v>0</v>
      </c>
      <c r="N20" s="56">
        <f>+Alcor!$P$14</f>
        <v>0</v>
      </c>
      <c r="O20" s="56">
        <f>+Alcor!$P$15</f>
        <v>0</v>
      </c>
      <c r="P20" s="57">
        <f>SUM(D20:O20)</f>
        <v>0</v>
      </c>
      <c r="Q20" s="23" t="s">
        <v>97</v>
      </c>
    </row>
    <row r="21" spans="1:17" ht="27" customHeight="1" x14ac:dyDescent="0.25">
      <c r="A21" s="58">
        <v>17</v>
      </c>
      <c r="B21" s="54">
        <f>+Arguedas!$A$2</f>
        <v>21737</v>
      </c>
      <c r="C21" s="55" t="str">
        <f>+Arguedas!$B$2</f>
        <v>Javier Arguedas</v>
      </c>
      <c r="D21" s="56">
        <f>+Arguedas!$P$4</f>
        <v>0</v>
      </c>
      <c r="E21" s="56">
        <f>+Arguedas!$P$5</f>
        <v>0</v>
      </c>
      <c r="F21" s="56">
        <f>+Arguedas!$P$6</f>
        <v>0</v>
      </c>
      <c r="G21" s="56">
        <f>+Arguedas!$P$7</f>
        <v>0</v>
      </c>
      <c r="H21" s="56">
        <f>+Arguedas!$P$8</f>
        <v>0</v>
      </c>
      <c r="I21" s="56">
        <f>+Arguedas!$P$9</f>
        <v>0</v>
      </c>
      <c r="J21" s="56">
        <f>+Arguedas!$P$10</f>
        <v>0</v>
      </c>
      <c r="K21" s="56">
        <f>+Arguedas!$P$11</f>
        <v>0</v>
      </c>
      <c r="L21" s="56">
        <f>+Arguedas!$P$12</f>
        <v>0</v>
      </c>
      <c r="M21" s="56">
        <f>+Arguedas!$P$13</f>
        <v>0</v>
      </c>
      <c r="N21" s="56">
        <f>+Arguedas!$P$14</f>
        <v>0</v>
      </c>
      <c r="O21" s="56">
        <f>+Arguedas!$P$15</f>
        <v>0</v>
      </c>
      <c r="P21" s="57">
        <f>SUM(D21:O21)</f>
        <v>0</v>
      </c>
      <c r="Q21" s="64" t="s">
        <v>78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98</v>
      </c>
      <c r="E2" s="11"/>
      <c r="F2" s="11"/>
      <c r="G2" s="12"/>
      <c r="H2" s="9" t="s">
        <v>33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19</v>
      </c>
      <c r="B4" s="155" t="s">
        <v>14</v>
      </c>
      <c r="C4" s="156" t="s">
        <v>1</v>
      </c>
      <c r="D4" s="153">
        <v>45669</v>
      </c>
      <c r="E4" s="153">
        <v>45690</v>
      </c>
      <c r="F4" s="153">
        <v>45718</v>
      </c>
      <c r="G4" s="153">
        <v>45753</v>
      </c>
      <c r="H4" s="153">
        <v>45778</v>
      </c>
      <c r="I4" s="153">
        <v>45809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/>
      <c r="P4" s="154" t="s">
        <v>0</v>
      </c>
      <c r="Q4" s="20" t="s">
        <v>80</v>
      </c>
    </row>
    <row r="5" spans="1:17" ht="27" customHeight="1" x14ac:dyDescent="0.25">
      <c r="A5" s="58">
        <v>2</v>
      </c>
      <c r="B5" s="147">
        <f>+Flores!$A$2</f>
        <v>21927</v>
      </c>
      <c r="C5" s="148" t="str">
        <f>+Flores!$B$2</f>
        <v>Carlos Flores Samper</v>
      </c>
      <c r="D5" s="149">
        <f>+Flores!$H$4</f>
        <v>518</v>
      </c>
      <c r="E5" s="149">
        <f>+Flores!$H$5</f>
        <v>513</v>
      </c>
      <c r="F5" s="149">
        <f>+Flores!$H$6</f>
        <v>502</v>
      </c>
      <c r="G5" s="149">
        <f>+Flores!$H$7</f>
        <v>512</v>
      </c>
      <c r="H5" s="149">
        <f>+Flores!$H$8</f>
        <v>0</v>
      </c>
      <c r="I5" s="149">
        <f>+Flores!$H$9</f>
        <v>0</v>
      </c>
      <c r="J5" s="149">
        <f>+Flores!$H$10</f>
        <v>0</v>
      </c>
      <c r="K5" s="149">
        <f>+Flores!$H$11</f>
        <v>0</v>
      </c>
      <c r="L5" s="149">
        <f>+Flores!$H$12</f>
        <v>0</v>
      </c>
      <c r="M5" s="149">
        <f>+Flores!$H$13</f>
        <v>0</v>
      </c>
      <c r="N5" s="149">
        <f>+Flores!$H$14</f>
        <v>0</v>
      </c>
      <c r="O5" s="149">
        <f>+Flores!$H$15</f>
        <v>0</v>
      </c>
      <c r="P5" s="150">
        <f>SUM(D5:O5)</f>
        <v>2045</v>
      </c>
      <c r="Q5" s="64" t="s">
        <v>71</v>
      </c>
    </row>
    <row r="6" spans="1:17" ht="27" customHeight="1" x14ac:dyDescent="0.25">
      <c r="A6" s="58">
        <v>4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505</v>
      </c>
      <c r="F6" s="56">
        <f>+López!$H$6</f>
        <v>512</v>
      </c>
      <c r="G6" s="56">
        <f>+López!$H$7</f>
        <v>529</v>
      </c>
      <c r="H6" s="56">
        <f>+López!$H$8</f>
        <v>0</v>
      </c>
      <c r="I6" s="56">
        <f>+López!$H$9</f>
        <v>0</v>
      </c>
      <c r="J6" s="56">
        <f>+López!$H$10</f>
        <v>0</v>
      </c>
      <c r="K6" s="56">
        <f>+López!$H$11</f>
        <v>0</v>
      </c>
      <c r="L6" s="56">
        <f>+López!$H$12</f>
        <v>0</v>
      </c>
      <c r="M6" s="56">
        <f>+López!$H$13</f>
        <v>0</v>
      </c>
      <c r="N6" s="56">
        <f>+López!$H$14</f>
        <v>0</v>
      </c>
      <c r="O6" s="56">
        <f>+López!$H$15</f>
        <v>0</v>
      </c>
      <c r="P6" s="57">
        <f>SUM(D6:O6)</f>
        <v>2043</v>
      </c>
      <c r="Q6" s="64" t="s">
        <v>69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+Grzegorz!$H$4</f>
        <v>493</v>
      </c>
      <c r="E7" s="56">
        <f>+Grzegorz!$H$5</f>
        <v>515</v>
      </c>
      <c r="F7" s="56">
        <f>+Grzegorz!$H$6</f>
        <v>511</v>
      </c>
      <c r="G7" s="56">
        <f>+Grzegorz!$H$7</f>
        <v>515</v>
      </c>
      <c r="H7" s="56">
        <f>+Grzegorz!$H$8</f>
        <v>0</v>
      </c>
      <c r="I7" s="56">
        <f>+Grzegorz!$H$9</f>
        <v>0</v>
      </c>
      <c r="J7" s="56">
        <f>+Grzegorz!$H$10</f>
        <v>0</v>
      </c>
      <c r="K7" s="56">
        <f>+Grzegorz!$H$11</f>
        <v>0</v>
      </c>
      <c r="L7" s="56">
        <f>+Grzegorz!$H$12</f>
        <v>0</v>
      </c>
      <c r="M7" s="56">
        <f>+Grzegorz!$H$13</f>
        <v>0</v>
      </c>
      <c r="N7" s="56">
        <f>+Grzegorz!$H$14</f>
        <v>0</v>
      </c>
      <c r="O7" s="56">
        <f>+Grzegorz!$H$15</f>
        <v>0</v>
      </c>
      <c r="P7" s="57">
        <f>SUM(D7:O7)</f>
        <v>2034</v>
      </c>
      <c r="Q7" s="64" t="s">
        <v>73</v>
      </c>
    </row>
    <row r="8" spans="1:17" ht="27" customHeight="1" x14ac:dyDescent="0.25">
      <c r="A8" s="58">
        <v>6</v>
      </c>
      <c r="B8" s="54">
        <f>+Diez!$A$2</f>
        <v>18139</v>
      </c>
      <c r="C8" s="55" t="str">
        <f>+Diez!$B$2</f>
        <v>Fernando Diez</v>
      </c>
      <c r="D8" s="56">
        <f>+Diez!$H$4</f>
        <v>510</v>
      </c>
      <c r="E8" s="56">
        <f>+Diez!$H$5</f>
        <v>529</v>
      </c>
      <c r="F8" s="56">
        <f>+Diez!$H$6</f>
        <v>0</v>
      </c>
      <c r="G8" s="56">
        <f>+Diez!$H$7</f>
        <v>526</v>
      </c>
      <c r="H8" s="56">
        <f>+Diez!$H$8</f>
        <v>0</v>
      </c>
      <c r="I8" s="56">
        <f>+Diez!$H$9</f>
        <v>0</v>
      </c>
      <c r="J8" s="56">
        <f>+Diez!$H$10</f>
        <v>0</v>
      </c>
      <c r="K8" s="56">
        <f>+Diez!$H$11</f>
        <v>0</v>
      </c>
      <c r="L8" s="56">
        <f>+Diez!$H$12</f>
        <v>0</v>
      </c>
      <c r="M8" s="56">
        <f>+Diez!$H$13</f>
        <v>0</v>
      </c>
      <c r="N8" s="56">
        <f>+Diez!$H$14</f>
        <v>0</v>
      </c>
      <c r="O8" s="56">
        <f>+Diez!$H$15</f>
        <v>0</v>
      </c>
      <c r="P8" s="57">
        <f>SUM(D8:O8)</f>
        <v>1565</v>
      </c>
      <c r="Q8" s="64" t="s">
        <v>75</v>
      </c>
    </row>
    <row r="9" spans="1:17" ht="27" customHeight="1" x14ac:dyDescent="0.25">
      <c r="A9" s="58">
        <v>1</v>
      </c>
      <c r="B9" s="54">
        <f>+'Joaquín LR'!$A$2</f>
        <v>23683</v>
      </c>
      <c r="C9" s="55" t="str">
        <f>+'Joaquín LR'!$B$2</f>
        <v>Joaquín López Ruiz</v>
      </c>
      <c r="D9" s="56">
        <f>+'Joaquín LR'!$H$4</f>
        <v>530</v>
      </c>
      <c r="E9" s="56">
        <f>+'Joaquín LR'!$H$5</f>
        <v>526</v>
      </c>
      <c r="F9" s="56">
        <f>+'Joaquín LR'!$H$6</f>
        <v>499</v>
      </c>
      <c r="G9" s="56">
        <f>+'Joaquín LR'!$H$7</f>
        <v>0</v>
      </c>
      <c r="H9" s="56">
        <f>+'Joaquín LR'!$H$8</f>
        <v>0</v>
      </c>
      <c r="I9" s="56">
        <f>+'Joaquín LR'!$H$9</f>
        <v>0</v>
      </c>
      <c r="J9" s="56">
        <f>+'Joaquín LR'!$H$10</f>
        <v>0</v>
      </c>
      <c r="K9" s="56">
        <f>+'Joaquín LR'!$H$11</f>
        <v>0</v>
      </c>
      <c r="L9" s="56">
        <f>+'Joaquín LR'!$H$12</f>
        <v>0</v>
      </c>
      <c r="M9" s="56">
        <f>+'Joaquín LR'!$H$13</f>
        <v>0</v>
      </c>
      <c r="N9" s="56">
        <f>+'Joaquín LR'!$H$14</f>
        <v>0</v>
      </c>
      <c r="O9" s="56">
        <f>+'Joaquín LR'!$H$15</f>
        <v>0</v>
      </c>
      <c r="P9" s="57">
        <f>SUM(D9:O9)</f>
        <v>1555</v>
      </c>
      <c r="Q9" s="23" t="s">
        <v>100</v>
      </c>
    </row>
    <row r="10" spans="1:17" ht="27" customHeight="1" x14ac:dyDescent="0.25">
      <c r="A10" s="58">
        <v>7</v>
      </c>
      <c r="B10" s="54">
        <f>+Bañeza!$A$2</f>
        <v>23833</v>
      </c>
      <c r="C10" s="55" t="str">
        <f>+Bañeza!$B$2</f>
        <v>Jose Manuel Bañeza Paniagua</v>
      </c>
      <c r="D10" s="56">
        <f>+Bañeza!$H$4</f>
        <v>0</v>
      </c>
      <c r="E10" s="56">
        <f>+Bañeza!$H$5</f>
        <v>518</v>
      </c>
      <c r="F10" s="56">
        <f>+Bañeza!$H$6</f>
        <v>513</v>
      </c>
      <c r="G10" s="56">
        <f>+Bañeza!$H$7</f>
        <v>497</v>
      </c>
      <c r="H10" s="56">
        <f>+Bañeza!$H$8</f>
        <v>0</v>
      </c>
      <c r="I10" s="56">
        <f>+Bañeza!$H$9</f>
        <v>0</v>
      </c>
      <c r="J10" s="56">
        <f>+Bañeza!$H$10</f>
        <v>0</v>
      </c>
      <c r="K10" s="56">
        <f>+Bañeza!$H$11</f>
        <v>0</v>
      </c>
      <c r="L10" s="56">
        <f>+Bañeza!$H$12</f>
        <v>0</v>
      </c>
      <c r="M10" s="56">
        <f>+Bañeza!$H$13</f>
        <v>0</v>
      </c>
      <c r="N10" s="56">
        <f>+Bañeza!$H$14</f>
        <v>0</v>
      </c>
      <c r="O10" s="56">
        <f>+Bañeza!$H$15</f>
        <v>0</v>
      </c>
      <c r="P10" s="57">
        <f>SUM(D10:O10)</f>
        <v>1528</v>
      </c>
      <c r="Q10" s="64" t="s">
        <v>74</v>
      </c>
    </row>
    <row r="11" spans="1:17" ht="27" customHeight="1" x14ac:dyDescent="0.25">
      <c r="A11" s="58">
        <v>8</v>
      </c>
      <c r="B11" s="54">
        <f>+Arjona!$A$2</f>
        <v>22811</v>
      </c>
      <c r="C11" s="55" t="str">
        <f>+Arjona!$B$2</f>
        <v>Ramón Arjona Martínez</v>
      </c>
      <c r="D11" s="56">
        <f>+Arjona!$H$4</f>
        <v>0</v>
      </c>
      <c r="E11" s="56">
        <f>+Arjona!$H$5</f>
        <v>449</v>
      </c>
      <c r="F11" s="56">
        <f>+Arjona!$H$6</f>
        <v>486</v>
      </c>
      <c r="G11" s="56">
        <f>+Arjona!$H$7</f>
        <v>478</v>
      </c>
      <c r="H11" s="56">
        <f>+Arjona!$H$8</f>
        <v>0</v>
      </c>
      <c r="I11" s="56">
        <f>+Arjona!$H$9</f>
        <v>0</v>
      </c>
      <c r="J11" s="56">
        <f>+Arjona!$H$10</f>
        <v>0</v>
      </c>
      <c r="K11" s="56">
        <f>+Arjona!$H$11</f>
        <v>0</v>
      </c>
      <c r="L11" s="56">
        <f>+Arjona!$H$12</f>
        <v>0</v>
      </c>
      <c r="M11" s="56">
        <f>+Arjona!$H$13</f>
        <v>0</v>
      </c>
      <c r="N11" s="56">
        <f>+Arjona!$H$14</f>
        <v>0</v>
      </c>
      <c r="O11" s="56">
        <f>+Arjona!$H$15</f>
        <v>0</v>
      </c>
      <c r="P11" s="57">
        <f>SUM(D11:O11)</f>
        <v>1413</v>
      </c>
      <c r="Q11" s="64" t="s">
        <v>79</v>
      </c>
    </row>
    <row r="12" spans="1:17" ht="27" customHeight="1" x14ac:dyDescent="0.25">
      <c r="A12" s="58">
        <v>9</v>
      </c>
      <c r="B12" s="54">
        <f>+Montse!$A$2</f>
        <v>20690</v>
      </c>
      <c r="C12" s="55" t="str">
        <f>+Montse!$B$2</f>
        <v>Montserrat Fuente Hernández</v>
      </c>
      <c r="D12" s="56">
        <f>+Montse!$H$4</f>
        <v>0</v>
      </c>
      <c r="E12" s="56">
        <f>+Montse!$H$5</f>
        <v>394</v>
      </c>
      <c r="F12" s="56">
        <f>+Montse!$H$6</f>
        <v>416</v>
      </c>
      <c r="G12" s="56">
        <f>+Montse!$H$7</f>
        <v>378</v>
      </c>
      <c r="H12" s="56">
        <f>+Montse!$H$8</f>
        <v>0</v>
      </c>
      <c r="I12" s="56">
        <f>+Montse!$H$9</f>
        <v>0</v>
      </c>
      <c r="J12" s="56">
        <f>+Montse!$H$10</f>
        <v>0</v>
      </c>
      <c r="K12" s="56">
        <f>+Montse!$H$11</f>
        <v>0</v>
      </c>
      <c r="L12" s="56">
        <f>+Montse!$H$12</f>
        <v>0</v>
      </c>
      <c r="M12" s="56">
        <f>+Montse!$H$13</f>
        <v>0</v>
      </c>
      <c r="N12" s="56">
        <f>+Montse!$H$14</f>
        <v>0</v>
      </c>
      <c r="O12" s="56">
        <f>+Montse!$H$15</f>
        <v>0</v>
      </c>
      <c r="P12" s="57">
        <f>SUM(D12:O12)</f>
        <v>1188</v>
      </c>
      <c r="Q12" s="64" t="s">
        <v>68</v>
      </c>
    </row>
    <row r="13" spans="1:17" ht="27" customHeight="1" x14ac:dyDescent="0.25">
      <c r="A13" s="58">
        <v>5</v>
      </c>
      <c r="B13" s="54">
        <f>+Pablo!$A$2</f>
        <v>25762</v>
      </c>
      <c r="C13" s="55" t="str">
        <f>+Pablo!$B$2</f>
        <v>Jose Pablo Muñoz de Solano Cardona</v>
      </c>
      <c r="D13" s="56">
        <f>+Pablo!$H$4</f>
        <v>0</v>
      </c>
      <c r="E13" s="56">
        <f>+Pablo!$H$5</f>
        <v>508</v>
      </c>
      <c r="F13" s="56">
        <f>+Pablo!$H$6</f>
        <v>537</v>
      </c>
      <c r="G13" s="56">
        <f>+Pablo!$H$7</f>
        <v>0</v>
      </c>
      <c r="H13" s="56">
        <f>+Pablo!$H$8</f>
        <v>0</v>
      </c>
      <c r="I13" s="56">
        <f>+Pablo!$H$9</f>
        <v>0</v>
      </c>
      <c r="J13" s="56">
        <f>+Pablo!$H$10</f>
        <v>0</v>
      </c>
      <c r="K13" s="56">
        <f>+Pablo!$H$11</f>
        <v>0</v>
      </c>
      <c r="L13" s="56">
        <f>+Pablo!$H$12</f>
        <v>0</v>
      </c>
      <c r="M13" s="56">
        <f>+Pablo!$H$13</f>
        <v>0</v>
      </c>
      <c r="N13" s="56">
        <f>+Pablo!$H$14</f>
        <v>0</v>
      </c>
      <c r="O13" s="56">
        <f>+Pablo!$H$15</f>
        <v>0</v>
      </c>
      <c r="P13" s="57">
        <f>SUM(D13:O13)</f>
        <v>1045</v>
      </c>
      <c r="Q13" s="64" t="s">
        <v>70</v>
      </c>
    </row>
    <row r="14" spans="1:17" ht="27" customHeight="1" x14ac:dyDescent="0.25">
      <c r="A14" s="58">
        <v>11</v>
      </c>
      <c r="B14" s="54">
        <f>+Arriaga!$A$2</f>
        <v>16537</v>
      </c>
      <c r="C14" s="55" t="str">
        <f>+Arriaga!$B$2</f>
        <v>Francisco Arriaga</v>
      </c>
      <c r="D14" s="56">
        <f>+Arriaga!$H$4</f>
        <v>0</v>
      </c>
      <c r="E14" s="56">
        <f>+Arriaga!$H$5</f>
        <v>0</v>
      </c>
      <c r="F14" s="56">
        <f>+Arriaga!$H$6</f>
        <v>507</v>
      </c>
      <c r="G14" s="56">
        <f>+Arriaga!$H$7</f>
        <v>509</v>
      </c>
      <c r="H14" s="56">
        <f>+Arriaga!$H$8</f>
        <v>0</v>
      </c>
      <c r="I14" s="56">
        <f>+Arriaga!$H$9</f>
        <v>0</v>
      </c>
      <c r="J14" s="56">
        <f>+Arriaga!$H$10</f>
        <v>0</v>
      </c>
      <c r="K14" s="56">
        <f>+Arriaga!$H$11</f>
        <v>0</v>
      </c>
      <c r="L14" s="56">
        <f>+Arriaga!$H$12</f>
        <v>0</v>
      </c>
      <c r="M14" s="56">
        <f>+Arriaga!$H$13</f>
        <v>0</v>
      </c>
      <c r="N14" s="56">
        <f>+Arriaga!$H$14</f>
        <v>0</v>
      </c>
      <c r="O14" s="56">
        <f>+Arriaga!$H$15</f>
        <v>0</v>
      </c>
      <c r="P14" s="57">
        <f>SUM(D14:O14)</f>
        <v>1016</v>
      </c>
      <c r="Q14" s="64" t="s">
        <v>76</v>
      </c>
    </row>
    <row r="15" spans="1:17" ht="27" customHeight="1" x14ac:dyDescent="0.25">
      <c r="A15" s="58">
        <v>10</v>
      </c>
      <c r="B15" s="54">
        <f>+Julián!$A$2</f>
        <v>22741</v>
      </c>
      <c r="C15" s="55" t="str">
        <f>+Julián!$B$2</f>
        <v>Julián Fernández Rejas</v>
      </c>
      <c r="D15" s="56">
        <f>+Julián!$H$4</f>
        <v>0</v>
      </c>
      <c r="E15" s="56">
        <f>+Julián!$H$5</f>
        <v>552</v>
      </c>
      <c r="F15" s="56">
        <f>+Julián!$H$6</f>
        <v>0</v>
      </c>
      <c r="G15" s="56">
        <f>+Julián!$H$7</f>
        <v>0</v>
      </c>
      <c r="H15" s="56">
        <f>+Julián!$H$8</f>
        <v>0</v>
      </c>
      <c r="I15" s="56">
        <f>+Julián!$H$9</f>
        <v>0</v>
      </c>
      <c r="J15" s="56">
        <f>+Julián!$H$10</f>
        <v>0</v>
      </c>
      <c r="K15" s="56">
        <f>+Julián!$H$11</f>
        <v>0</v>
      </c>
      <c r="L15" s="56">
        <f>+Julián!$H$12</f>
        <v>0</v>
      </c>
      <c r="M15" s="56">
        <f>+Julián!$H$13</f>
        <v>0</v>
      </c>
      <c r="N15" s="56">
        <f>+Julián!$H$14</f>
        <v>0</v>
      </c>
      <c r="O15" s="56">
        <f>+Julián!$H$15</f>
        <v>0</v>
      </c>
      <c r="P15" s="57">
        <f>SUM(D15:O15)</f>
        <v>552</v>
      </c>
      <c r="Q15" s="23" t="s">
        <v>91</v>
      </c>
    </row>
    <row r="16" spans="1:17" ht="27" customHeight="1" x14ac:dyDescent="0.25">
      <c r="A16" s="58">
        <v>14</v>
      </c>
      <c r="B16" s="54">
        <f>+'Daniel '!$A$2</f>
        <v>8676</v>
      </c>
      <c r="C16" s="55" t="str">
        <f>+'Daniel '!$B$2</f>
        <v>Daniel Álvarez Labrado</v>
      </c>
      <c r="D16" s="56">
        <f>+'Daniel '!$H$4</f>
        <v>0</v>
      </c>
      <c r="E16" s="56">
        <f>+'Daniel '!$H$5</f>
        <v>0</v>
      </c>
      <c r="F16" s="56">
        <f>+'Daniel '!$H$6</f>
        <v>0</v>
      </c>
      <c r="G16" s="56">
        <f>+'Daniel '!$H$7</f>
        <v>550</v>
      </c>
      <c r="H16" s="56">
        <f>+'Daniel '!$H$8</f>
        <v>0</v>
      </c>
      <c r="I16" s="56">
        <f>+'Daniel '!$H$9</f>
        <v>0</v>
      </c>
      <c r="J16" s="56">
        <f>+'Daniel '!$H$10</f>
        <v>0</v>
      </c>
      <c r="K16" s="56">
        <f>+'Daniel '!$H$11</f>
        <v>0</v>
      </c>
      <c r="L16" s="56">
        <f>+'Daniel '!$H$12</f>
        <v>0</v>
      </c>
      <c r="M16" s="56">
        <f>+'Daniel '!$H$13</f>
        <v>0</v>
      </c>
      <c r="N16" s="56">
        <f>+'Daniel '!$H$14</f>
        <v>0</v>
      </c>
      <c r="O16" s="56">
        <f>+'Daniel '!$H$15</f>
        <v>0</v>
      </c>
      <c r="P16" s="57">
        <f>SUM(D16:O16)</f>
        <v>550</v>
      </c>
      <c r="Q16" s="23" t="s">
        <v>95</v>
      </c>
    </row>
    <row r="17" spans="1:17" ht="27" customHeight="1" x14ac:dyDescent="0.25">
      <c r="A17" s="58">
        <v>12</v>
      </c>
      <c r="B17" s="54">
        <f>+'José Ign MB'!$A$2</f>
        <v>17231</v>
      </c>
      <c r="C17" s="55" t="str">
        <f>+'José Ign MB'!$B$2</f>
        <v>José Ignacio Martínez Bartolomé</v>
      </c>
      <c r="D17" s="56">
        <f>+'José Ign MB'!$H$4</f>
        <v>475</v>
      </c>
      <c r="E17" s="56">
        <f>+'José Ign MB'!$H$5</f>
        <v>0</v>
      </c>
      <c r="F17" s="56">
        <f>+'José Ign MB'!$H$6</f>
        <v>0</v>
      </c>
      <c r="G17" s="56">
        <f>+'José Ign MB'!$H$7</f>
        <v>0</v>
      </c>
      <c r="H17" s="56">
        <f>+'José Ign MB'!$H$8</f>
        <v>0</v>
      </c>
      <c r="I17" s="56">
        <f>+'José Ign MB'!$H$9</f>
        <v>0</v>
      </c>
      <c r="J17" s="56">
        <f>+'José Ign MB'!$H$10</f>
        <v>0</v>
      </c>
      <c r="K17" s="56">
        <f>+'José Ign MB'!$H$11</f>
        <v>0</v>
      </c>
      <c r="L17" s="56">
        <f>+'José Ign MB'!$H$12</f>
        <v>0</v>
      </c>
      <c r="M17" s="56">
        <f>+'José Ign MB'!$H$13</f>
        <v>0</v>
      </c>
      <c r="N17" s="56">
        <f>+'José Ign MB'!$H$14</f>
        <v>0</v>
      </c>
      <c r="O17" s="56">
        <f>+'José Ign MB'!$H$15</f>
        <v>0</v>
      </c>
      <c r="P17" s="57">
        <f>SUM(D17:O17)</f>
        <v>475</v>
      </c>
      <c r="Q17" s="23" t="s">
        <v>102</v>
      </c>
    </row>
    <row r="18" spans="1:17" ht="27" customHeight="1" x14ac:dyDescent="0.25">
      <c r="A18" s="58">
        <v>13</v>
      </c>
      <c r="B18" s="54">
        <f>+Panisello!$A$2</f>
        <v>7296</v>
      </c>
      <c r="C18" s="55" t="str">
        <f>+Panisello!$B$2</f>
        <v>Eduardo Panisello</v>
      </c>
      <c r="D18" s="56">
        <f>+Panisello!$H$4</f>
        <v>0</v>
      </c>
      <c r="E18" s="56">
        <f>+Panisello!$H$5</f>
        <v>0</v>
      </c>
      <c r="F18" s="56">
        <f>+Panisello!$H$6</f>
        <v>0</v>
      </c>
      <c r="G18" s="56">
        <f>+Panisello!$H$7</f>
        <v>0</v>
      </c>
      <c r="H18" s="56">
        <f>+Panisello!$H$8</f>
        <v>0</v>
      </c>
      <c r="I18" s="56">
        <f>+Panisello!$H$9</f>
        <v>0</v>
      </c>
      <c r="J18" s="56">
        <f>+Panisello!$H$10</f>
        <v>0</v>
      </c>
      <c r="K18" s="56">
        <f>+Panisello!$H$11</f>
        <v>0</v>
      </c>
      <c r="L18" s="56">
        <f>+Panisello!$H$12</f>
        <v>0</v>
      </c>
      <c r="M18" s="56">
        <f>+Panisello!$H$13</f>
        <v>0</v>
      </c>
      <c r="N18" s="56">
        <f>+Panisello!$H$14</f>
        <v>0</v>
      </c>
      <c r="O18" s="56">
        <f>+Panisello!$H$15</f>
        <v>0</v>
      </c>
      <c r="P18" s="57">
        <f>SUM(D18:O18)</f>
        <v>0</v>
      </c>
      <c r="Q18" s="64" t="s">
        <v>72</v>
      </c>
    </row>
    <row r="19" spans="1:17" ht="27" customHeight="1" x14ac:dyDescent="0.25">
      <c r="A19" s="58">
        <v>15</v>
      </c>
      <c r="B19" s="54">
        <f>+Arguedas!$A$2</f>
        <v>21737</v>
      </c>
      <c r="C19" s="55" t="str">
        <f>+Arguedas!$B$2</f>
        <v>Javier Arguedas</v>
      </c>
      <c r="D19" s="56">
        <f>+Arguedas!$H$4</f>
        <v>0</v>
      </c>
      <c r="E19" s="56">
        <f>+Arguedas!$H$5</f>
        <v>0</v>
      </c>
      <c r="F19" s="56">
        <f>+Arguedas!$H$6</f>
        <v>0</v>
      </c>
      <c r="G19" s="56">
        <f>+Arguedas!$H$7</f>
        <v>0</v>
      </c>
      <c r="H19" s="56">
        <f>+Arguedas!$H$8</f>
        <v>0</v>
      </c>
      <c r="I19" s="56">
        <f>+Arguedas!$H$9</f>
        <v>0</v>
      </c>
      <c r="J19" s="56">
        <f>+Arguedas!$H$10</f>
        <v>0</v>
      </c>
      <c r="K19" s="56">
        <f>+Arguedas!$H$11</f>
        <v>0</v>
      </c>
      <c r="L19" s="56">
        <f>+Arguedas!$H$12</f>
        <v>0</v>
      </c>
      <c r="M19" s="56">
        <f>+Arguedas!$H$13</f>
        <v>0</v>
      </c>
      <c r="N19" s="56">
        <f>+Arguedas!$H$14</f>
        <v>0</v>
      </c>
      <c r="O19" s="56">
        <f>+Arguedas!$H$15</f>
        <v>0</v>
      </c>
      <c r="P19" s="57">
        <f>SUM(D19:O19)</f>
        <v>0</v>
      </c>
      <c r="Q19" s="64" t="s">
        <v>78</v>
      </c>
    </row>
    <row r="20" spans="1:17" ht="27" customHeight="1" x14ac:dyDescent="0.25">
      <c r="A20" s="58">
        <v>16</v>
      </c>
      <c r="B20" s="54">
        <f>+Bellmont!$A$2</f>
        <v>23944</v>
      </c>
      <c r="C20" s="55" t="str">
        <f>+Bellmont!$B$2</f>
        <v>Antonio Bellmont Corrochano</v>
      </c>
      <c r="D20" s="56">
        <f>+Bellmont!$H$4</f>
        <v>0</v>
      </c>
      <c r="E20" s="56">
        <f>+Bellmont!$H$5</f>
        <v>0</v>
      </c>
      <c r="F20" s="56">
        <f>+Bellmont!$H$6</f>
        <v>0</v>
      </c>
      <c r="G20" s="56">
        <f>+Bellmont!$H$7</f>
        <v>0</v>
      </c>
      <c r="H20" s="56">
        <f>+Bellmont!$H$8</f>
        <v>0</v>
      </c>
      <c r="I20" s="56">
        <f>+Bellmont!$H$9</f>
        <v>0</v>
      </c>
      <c r="J20" s="56">
        <f>+Bellmont!$H$10</f>
        <v>0</v>
      </c>
      <c r="K20" s="56">
        <f>+Bellmont!$H$11</f>
        <v>0</v>
      </c>
      <c r="L20" s="56">
        <f>+Bellmont!$H$12</f>
        <v>0</v>
      </c>
      <c r="M20" s="56">
        <f>+Bellmont!$H$13</f>
        <v>0</v>
      </c>
      <c r="N20" s="56">
        <f>+Bellmont!$H$14</f>
        <v>0</v>
      </c>
      <c r="O20" s="56">
        <f>+Bellmont!$H$15</f>
        <v>0</v>
      </c>
      <c r="P20" s="57">
        <f>SUM(D20:O20)</f>
        <v>0</v>
      </c>
      <c r="Q20" s="64" t="s">
        <v>93</v>
      </c>
    </row>
    <row r="21" spans="1:17" ht="27" customHeight="1" x14ac:dyDescent="0.25">
      <c r="A21" s="58">
        <v>17</v>
      </c>
      <c r="B21" s="54">
        <f>+Alcor!$A$2</f>
        <v>17991</v>
      </c>
      <c r="C21" s="55" t="str">
        <f>+Alcor!$B$2</f>
        <v>Enrique Alcor Cabrerizo</v>
      </c>
      <c r="D21" s="56">
        <f>+Alcor!$H$4</f>
        <v>0</v>
      </c>
      <c r="E21" s="56">
        <f>+Alcor!$H$5</f>
        <v>0</v>
      </c>
      <c r="F21" s="56">
        <f>+Alcor!$H$6</f>
        <v>0</v>
      </c>
      <c r="G21" s="56">
        <f>+Alcor!$H$7</f>
        <v>0</v>
      </c>
      <c r="H21" s="56">
        <f>+Alcor!$H$8</f>
        <v>0</v>
      </c>
      <c r="I21" s="56">
        <f>+Alcor!$H$9</f>
        <v>0</v>
      </c>
      <c r="J21" s="56">
        <f>+Alcor!$H$10</f>
        <v>0</v>
      </c>
      <c r="K21" s="56">
        <f>+Alcor!$H$11</f>
        <v>0</v>
      </c>
      <c r="L21" s="56">
        <f>+Alcor!$H$12</f>
        <v>0</v>
      </c>
      <c r="M21" s="56">
        <f>+Alcor!$H$13</f>
        <v>0</v>
      </c>
      <c r="N21" s="56">
        <f>+Alcor!$H$14</f>
        <v>0</v>
      </c>
      <c r="O21" s="56">
        <f>+Alcor!$H$15</f>
        <v>0</v>
      </c>
      <c r="P21" s="57">
        <f>SUM(D21:O21)</f>
        <v>0</v>
      </c>
      <c r="Q21" s="23" t="s">
        <v>97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3.42578125" style="29" customWidth="1"/>
    <col min="2" max="2" width="16.85546875" style="29" bestFit="1" customWidth="1"/>
    <col min="3" max="3" width="62.85546875" style="29" customWidth="1"/>
    <col min="4" max="4" width="14.7109375" style="29" customWidth="1"/>
    <col min="5" max="9" width="12.7109375" style="29" customWidth="1"/>
    <col min="10" max="10" width="13.5703125" style="29" bestFit="1" customWidth="1"/>
    <col min="11" max="16384" width="11.42578125" style="29"/>
  </cols>
  <sheetData>
    <row r="2" spans="1:10" ht="26.25" x14ac:dyDescent="0.4">
      <c r="D2" s="10" t="str">
        <f>+TOTALES!D2</f>
        <v>Trofeo Regularidad 2025</v>
      </c>
    </row>
    <row r="5" spans="1:10" ht="18.75" thickBot="1" x14ac:dyDescent="0.3">
      <c r="A5" s="25"/>
      <c r="B5" s="124" t="s">
        <v>35</v>
      </c>
      <c r="C5" s="25"/>
      <c r="D5" s="25"/>
      <c r="E5" s="25"/>
      <c r="F5" s="25"/>
      <c r="G5" s="25"/>
    </row>
    <row r="6" spans="1:10" ht="48" thickBot="1" x14ac:dyDescent="0.3">
      <c r="A6" s="64" t="s">
        <v>36</v>
      </c>
      <c r="B6" s="144" t="s">
        <v>52</v>
      </c>
      <c r="C6" s="145" t="s">
        <v>1</v>
      </c>
      <c r="D6" s="142" t="s">
        <v>38</v>
      </c>
      <c r="E6" s="142" t="s">
        <v>41</v>
      </c>
      <c r="F6" s="177" t="s">
        <v>42</v>
      </c>
      <c r="G6" s="142" t="s">
        <v>6</v>
      </c>
      <c r="H6" s="142" t="s">
        <v>37</v>
      </c>
      <c r="I6" s="143" t="s">
        <v>43</v>
      </c>
      <c r="J6" s="64" t="s">
        <v>80</v>
      </c>
    </row>
    <row r="7" spans="1:10" ht="27" customHeight="1" x14ac:dyDescent="0.25">
      <c r="A7" s="64" t="s">
        <v>91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1</v>
      </c>
      <c r="E7" s="139">
        <f>+Julián!$S$16</f>
        <v>95</v>
      </c>
      <c r="F7" s="140">
        <f>+Julián!$H$20</f>
        <v>552</v>
      </c>
      <c r="G7" s="146">
        <f>+Julián!$H$22</f>
        <v>0</v>
      </c>
      <c r="H7" s="140">
        <f>+Julián!$H$16</f>
        <v>552</v>
      </c>
      <c r="I7" s="141">
        <f>+H7/D7</f>
        <v>552</v>
      </c>
      <c r="J7" s="64" t="s">
        <v>91</v>
      </c>
    </row>
    <row r="8" spans="1:10" ht="27" customHeight="1" x14ac:dyDescent="0.25">
      <c r="A8" s="64" t="s">
        <v>95</v>
      </c>
      <c r="B8" s="4">
        <f>+'Daniel '!$A$2</f>
        <v>8676</v>
      </c>
      <c r="C8" s="6" t="str">
        <f>+'Daniel '!$B$2</f>
        <v>Daniel Álvarez Labrado</v>
      </c>
      <c r="D8" s="127">
        <f>+'Daniel '!$L$16</f>
        <v>1</v>
      </c>
      <c r="E8" s="127">
        <f>+'Daniel '!$S$16</f>
        <v>95</v>
      </c>
      <c r="F8" s="128">
        <f>+'Daniel '!$H$20</f>
        <v>550</v>
      </c>
      <c r="G8" s="146">
        <f>+'Daniel '!$H$22</f>
        <v>0</v>
      </c>
      <c r="H8" s="128">
        <f>+'Daniel '!$H$16</f>
        <v>550</v>
      </c>
      <c r="I8" s="136">
        <f>+H8/D8</f>
        <v>550</v>
      </c>
      <c r="J8" s="64" t="s">
        <v>95</v>
      </c>
    </row>
    <row r="9" spans="1:10" ht="27" customHeight="1" x14ac:dyDescent="0.25">
      <c r="A9" s="64" t="s">
        <v>70</v>
      </c>
      <c r="B9" s="4">
        <f>+Pablo!$A$2</f>
        <v>25762</v>
      </c>
      <c r="C9" s="6" t="str">
        <f>+Pablo!$B$2</f>
        <v>Jose Pablo Muñoz de Solano Cardona</v>
      </c>
      <c r="D9" s="127">
        <f>+Pablo!$L$16</f>
        <v>2</v>
      </c>
      <c r="E9" s="127">
        <f>+Pablo!$S$16</f>
        <v>94</v>
      </c>
      <c r="F9" s="128">
        <f>+Pablo!$H$20</f>
        <v>537</v>
      </c>
      <c r="G9" s="146">
        <f>+Pablo!$H$22</f>
        <v>5.5502392344497609E-2</v>
      </c>
      <c r="H9" s="128">
        <f>+Pablo!$H$16</f>
        <v>1045</v>
      </c>
      <c r="I9" s="136">
        <f>+H9/D9</f>
        <v>522.5</v>
      </c>
      <c r="J9" s="64" t="s">
        <v>70</v>
      </c>
    </row>
    <row r="10" spans="1:10" ht="27" customHeight="1" x14ac:dyDescent="0.25">
      <c r="A10" s="64" t="s">
        <v>100</v>
      </c>
      <c r="B10" s="4">
        <f>+'Joaquín LR'!$A$2</f>
        <v>23683</v>
      </c>
      <c r="C10" s="6" t="str">
        <f>+'Joaquín LR'!$B$2</f>
        <v>Joaquín López Ruiz</v>
      </c>
      <c r="D10" s="127">
        <f>+'Joaquín LR'!$L$16</f>
        <v>3</v>
      </c>
      <c r="E10" s="127">
        <f>+'Joaquín LR'!$S$16</f>
        <v>91</v>
      </c>
      <c r="F10" s="128">
        <f>+'Joaquín LR'!$H$20</f>
        <v>530</v>
      </c>
      <c r="G10" s="146">
        <f>+'Joaquín LR'!$H$22</f>
        <v>5.9807073954983921E-2</v>
      </c>
      <c r="H10" s="128">
        <f>+'Joaquín LR'!$H$16</f>
        <v>1555</v>
      </c>
      <c r="I10" s="136">
        <f>+H10/D10</f>
        <v>518.33333333333337</v>
      </c>
      <c r="J10" s="64" t="s">
        <v>100</v>
      </c>
    </row>
    <row r="11" spans="1:10" ht="27" customHeight="1" x14ac:dyDescent="0.25">
      <c r="A11" s="64" t="s">
        <v>75</v>
      </c>
      <c r="B11" s="4">
        <f>+Diez!$A$2</f>
        <v>18139</v>
      </c>
      <c r="C11" s="6" t="str">
        <f>+Diez!$B$2</f>
        <v>Fernando Diez</v>
      </c>
      <c r="D11" s="127">
        <f>+Diez!$L$16</f>
        <v>3</v>
      </c>
      <c r="E11" s="127">
        <f>+Diez!$S$16</f>
        <v>93</v>
      </c>
      <c r="F11" s="128">
        <f>+Diez!$H$20</f>
        <v>529</v>
      </c>
      <c r="G11" s="146">
        <f>+Diez!$H$22</f>
        <v>3.6421725239616613E-2</v>
      </c>
      <c r="H11" s="128">
        <f>+Diez!$H$16</f>
        <v>1565</v>
      </c>
      <c r="I11" s="136">
        <f>+H11/D11</f>
        <v>521.66666666666663</v>
      </c>
      <c r="J11" s="64" t="s">
        <v>75</v>
      </c>
    </row>
    <row r="12" spans="1:10" ht="27" customHeight="1" x14ac:dyDescent="0.25">
      <c r="A12" s="64" t="s">
        <v>69</v>
      </c>
      <c r="B12" s="4">
        <f>+López!$A$2</f>
        <v>16836</v>
      </c>
      <c r="C12" s="6" t="str">
        <f>+López!$B$2</f>
        <v>Javier López</v>
      </c>
      <c r="D12" s="127">
        <f>+López!$L$16</f>
        <v>4</v>
      </c>
      <c r="E12" s="127">
        <f>+López!$S$16</f>
        <v>92</v>
      </c>
      <c r="F12" s="128">
        <f>+López!$H$20</f>
        <v>529</v>
      </c>
      <c r="G12" s="146">
        <f>+López!$H$22</f>
        <v>6.2652961331375434E-2</v>
      </c>
      <c r="H12" s="128">
        <f>+López!$H$16</f>
        <v>2043</v>
      </c>
      <c r="I12" s="136">
        <f>+H12/D12</f>
        <v>510.75</v>
      </c>
      <c r="J12" s="64" t="s">
        <v>69</v>
      </c>
    </row>
    <row r="13" spans="1:10" ht="27" customHeight="1" x14ac:dyDescent="0.25">
      <c r="A13" s="64" t="s">
        <v>71</v>
      </c>
      <c r="B13" s="4">
        <f>+Flores!$A$2</f>
        <v>21927</v>
      </c>
      <c r="C13" s="6" t="str">
        <f>+Flores!$B$2</f>
        <v>Carlos Flores Samper</v>
      </c>
      <c r="D13" s="127">
        <f>+Flores!$L$16</f>
        <v>4</v>
      </c>
      <c r="E13" s="127">
        <f>+Flores!$S$16</f>
        <v>94</v>
      </c>
      <c r="F13" s="128">
        <f>+Flores!$H$20</f>
        <v>518</v>
      </c>
      <c r="G13" s="146">
        <f>+Flores!$H$22</f>
        <v>3.1295843520782393E-2</v>
      </c>
      <c r="H13" s="128">
        <f>+Flores!$H$16</f>
        <v>2045</v>
      </c>
      <c r="I13" s="136">
        <f>+H13/D13</f>
        <v>511.25</v>
      </c>
      <c r="J13" s="64" t="s">
        <v>71</v>
      </c>
    </row>
    <row r="14" spans="1:10" ht="27" customHeight="1" x14ac:dyDescent="0.25">
      <c r="A14" s="64" t="s">
        <v>79</v>
      </c>
      <c r="B14" s="4">
        <f>+Bañeza!$A$2</f>
        <v>23833</v>
      </c>
      <c r="C14" s="6" t="str">
        <f>+Bañeza!$B$2</f>
        <v>Jose Manuel Bañeza Paniagua</v>
      </c>
      <c r="D14" s="127">
        <f>+Bañeza!$L$16</f>
        <v>3</v>
      </c>
      <c r="E14" s="127">
        <f>+Bañeza!$S$16</f>
        <v>93</v>
      </c>
      <c r="F14" s="128">
        <f>+Bañeza!$H$20</f>
        <v>518</v>
      </c>
      <c r="G14" s="146">
        <f>+Bañeza!$H$22</f>
        <v>4.1230366492146599E-2</v>
      </c>
      <c r="H14" s="128">
        <f>+Bañeza!$H$16</f>
        <v>1528</v>
      </c>
      <c r="I14" s="136">
        <f>+H14/D14</f>
        <v>509.33333333333331</v>
      </c>
      <c r="J14" s="64" t="s">
        <v>79</v>
      </c>
    </row>
    <row r="15" spans="1:10" ht="27" customHeight="1" x14ac:dyDescent="0.25">
      <c r="A15" s="64" t="s">
        <v>73</v>
      </c>
      <c r="B15" s="4">
        <f>+Grzegorz!$A$2</f>
        <v>20850</v>
      </c>
      <c r="C15" s="6" t="str">
        <f>+Grzegorz!$B$2</f>
        <v>Grzegorz Adam</v>
      </c>
      <c r="D15" s="127">
        <f>+Grzegorz!$L$16</f>
        <v>4</v>
      </c>
      <c r="E15" s="127">
        <f>+Grzegorz!$S$16</f>
        <v>91</v>
      </c>
      <c r="F15" s="128">
        <f>+Grzegorz!$H$20</f>
        <v>515</v>
      </c>
      <c r="G15" s="146">
        <f>+Grzegorz!$H$22</f>
        <v>4.3264503441494594E-2</v>
      </c>
      <c r="H15" s="128">
        <f>+Grzegorz!$H$16</f>
        <v>2034</v>
      </c>
      <c r="I15" s="136">
        <f>+H15/D15</f>
        <v>508.5</v>
      </c>
      <c r="J15" s="64" t="s">
        <v>73</v>
      </c>
    </row>
    <row r="16" spans="1:10" ht="27" customHeight="1" x14ac:dyDescent="0.25">
      <c r="A16" s="64" t="s">
        <v>76</v>
      </c>
      <c r="B16" s="4">
        <f>+Arriaga!$A$2</f>
        <v>16537</v>
      </c>
      <c r="C16" s="6" t="str">
        <f>+Arriaga!$B$2</f>
        <v>Francisco Arriaga</v>
      </c>
      <c r="D16" s="127">
        <f>+Arriaga!$L$16</f>
        <v>2</v>
      </c>
      <c r="E16" s="127">
        <f>+Arriaga!$S$16</f>
        <v>92</v>
      </c>
      <c r="F16" s="128">
        <f>+Arriaga!$H$20</f>
        <v>509</v>
      </c>
      <c r="G16" s="146">
        <f>+Arriaga!$H$22</f>
        <v>3.937007874015748E-3</v>
      </c>
      <c r="H16" s="128">
        <f>+Arriaga!$H$16</f>
        <v>1016</v>
      </c>
      <c r="I16" s="136">
        <f>+H16/D16</f>
        <v>508</v>
      </c>
      <c r="J16" s="64" t="s">
        <v>76</v>
      </c>
    </row>
    <row r="17" spans="1:10" ht="27" customHeight="1" x14ac:dyDescent="0.25">
      <c r="A17" s="64" t="s">
        <v>74</v>
      </c>
      <c r="B17" s="4">
        <f>+Arjona!$A$2</f>
        <v>22811</v>
      </c>
      <c r="C17" s="6" t="str">
        <f>+Arjona!$B$2</f>
        <v>Ramón Arjona Martínez</v>
      </c>
      <c r="D17" s="127">
        <f>+Arjona!$L$16</f>
        <v>3</v>
      </c>
      <c r="E17" s="127">
        <f>+Arjona!$S$16</f>
        <v>84</v>
      </c>
      <c r="F17" s="128">
        <f>+Arjona!$H$20</f>
        <v>486</v>
      </c>
      <c r="G17" s="146">
        <f>+Arjona!$H$22</f>
        <v>7.8556263269639062E-2</v>
      </c>
      <c r="H17" s="128">
        <f>+Arjona!$H$16</f>
        <v>1413</v>
      </c>
      <c r="I17" s="136">
        <f>+H17/D17</f>
        <v>471</v>
      </c>
      <c r="J17" s="64" t="s">
        <v>74</v>
      </c>
    </row>
    <row r="18" spans="1:10" ht="27" customHeight="1" x14ac:dyDescent="0.25">
      <c r="A18" s="23" t="s">
        <v>102</v>
      </c>
      <c r="B18" s="4">
        <f>+'José Ign MB'!$A$2</f>
        <v>17231</v>
      </c>
      <c r="C18" s="6" t="str">
        <f>+'José Ign MB'!$B$2</f>
        <v>José Ignacio Martínez Bartolomé</v>
      </c>
      <c r="D18" s="127">
        <f>+'José Ign MB'!$L$16</f>
        <v>1</v>
      </c>
      <c r="E18" s="127">
        <f>+'José Ign MB'!$S$16</f>
        <v>86</v>
      </c>
      <c r="F18" s="128">
        <f>+'José Ign MB'!$H$20</f>
        <v>475</v>
      </c>
      <c r="G18" s="146">
        <f>+'José Ign MB'!$H$22</f>
        <v>0</v>
      </c>
      <c r="H18" s="128">
        <f>+'José Ign MB'!$H$16</f>
        <v>475</v>
      </c>
      <c r="I18" s="136">
        <f>+H18/D18</f>
        <v>475</v>
      </c>
      <c r="J18" s="23" t="s">
        <v>102</v>
      </c>
    </row>
    <row r="19" spans="1:10" ht="27" customHeight="1" x14ac:dyDescent="0.25">
      <c r="A19" s="64" t="s">
        <v>68</v>
      </c>
      <c r="B19" s="4">
        <f>+Montse!$A$2</f>
        <v>20690</v>
      </c>
      <c r="C19" s="6" t="str">
        <f>+Montse!$B$2</f>
        <v>Montserrat Fuente Hernández</v>
      </c>
      <c r="D19" s="127">
        <f>+Montse!$L$16</f>
        <v>3</v>
      </c>
      <c r="E19" s="127">
        <f>+Montse!$S$16</f>
        <v>74</v>
      </c>
      <c r="F19" s="128">
        <f>+Montse!$H$20</f>
        <v>416</v>
      </c>
      <c r="G19" s="146">
        <f>+Montse!$H$22</f>
        <v>9.5959595959595953E-2</v>
      </c>
      <c r="H19" s="128">
        <f>+Montse!$H$16</f>
        <v>1188</v>
      </c>
      <c r="I19" s="136">
        <f>+H19/D19</f>
        <v>396</v>
      </c>
      <c r="J19" s="64" t="s">
        <v>68</v>
      </c>
    </row>
    <row r="20" spans="1:10" ht="27" customHeight="1" x14ac:dyDescent="0.25">
      <c r="A20" s="64" t="s">
        <v>72</v>
      </c>
      <c r="B20" s="4">
        <f>+Panisello!$A$2</f>
        <v>7296</v>
      </c>
      <c r="C20" s="6" t="str">
        <f>+Panisello!$B$2</f>
        <v>Eduardo Panisello</v>
      </c>
      <c r="D20" s="127">
        <f>+Panisello!$L$16</f>
        <v>0</v>
      </c>
      <c r="E20" s="127">
        <f>+Panisello!$S$16</f>
        <v>0</v>
      </c>
      <c r="F20" s="128">
        <f>+Panisello!$H$20</f>
        <v>0</v>
      </c>
      <c r="G20" s="146" t="e">
        <f>+Panisello!$H$22</f>
        <v>#NUM!</v>
      </c>
      <c r="H20" s="128">
        <f>+Panisello!$H$16</f>
        <v>0</v>
      </c>
      <c r="I20" s="136" t="e">
        <f>+H20/D20</f>
        <v>#DIV/0!</v>
      </c>
      <c r="J20" s="64" t="s">
        <v>72</v>
      </c>
    </row>
    <row r="21" spans="1:10" ht="27" customHeight="1" x14ac:dyDescent="0.25">
      <c r="A21" s="64" t="s">
        <v>78</v>
      </c>
      <c r="B21" s="4">
        <f>+Arguedas!$A$2</f>
        <v>21737</v>
      </c>
      <c r="C21" s="6" t="str">
        <f>+Arguedas!$B$2</f>
        <v>Javier Arguedas</v>
      </c>
      <c r="D21" s="127">
        <f>+Arguedas!$L$16</f>
        <v>0</v>
      </c>
      <c r="E21" s="127">
        <f>+Arguedas!$S$16</f>
        <v>0</v>
      </c>
      <c r="F21" s="128">
        <f>+Arguedas!$H$20</f>
        <v>0</v>
      </c>
      <c r="G21" s="146" t="e">
        <f>+Arguedas!$H$22</f>
        <v>#NUM!</v>
      </c>
      <c r="H21" s="128">
        <f>+Arguedas!$H$16</f>
        <v>0</v>
      </c>
      <c r="I21" s="136" t="e">
        <f>+H21/D21</f>
        <v>#DIV/0!</v>
      </c>
      <c r="J21" s="64" t="s">
        <v>78</v>
      </c>
    </row>
    <row r="22" spans="1:10" ht="27" customHeight="1" x14ac:dyDescent="0.25">
      <c r="A22" s="64" t="s">
        <v>77</v>
      </c>
      <c r="B22" s="4">
        <f>+Bellmont!$A$2</f>
        <v>23944</v>
      </c>
      <c r="C22" s="6" t="str">
        <f>+Bellmont!$B$2</f>
        <v>Antonio Bellmont Corrochano</v>
      </c>
      <c r="D22" s="127">
        <f>+Bellmont!$L$16</f>
        <v>0</v>
      </c>
      <c r="E22" s="127">
        <f>+Bellmont!$S$16</f>
        <v>0</v>
      </c>
      <c r="F22" s="128">
        <f>+Bellmont!$H$20</f>
        <v>0</v>
      </c>
      <c r="G22" s="146" t="e">
        <f>+Bellmont!$H$22</f>
        <v>#NUM!</v>
      </c>
      <c r="H22" s="128">
        <f>+Bellmont!$H$16</f>
        <v>0</v>
      </c>
      <c r="I22" s="136" t="e">
        <f>+H22/D22</f>
        <v>#DIV/0!</v>
      </c>
      <c r="J22" s="64" t="s">
        <v>93</v>
      </c>
    </row>
    <row r="23" spans="1:10" ht="27" customHeight="1" x14ac:dyDescent="0.25">
      <c r="A23" s="64" t="s">
        <v>97</v>
      </c>
      <c r="B23" s="4">
        <f>+Alcor!$A$2</f>
        <v>17991</v>
      </c>
      <c r="C23" s="6" t="str">
        <f>+Alcor!$B$2</f>
        <v>Enrique Alcor Cabrerizo</v>
      </c>
      <c r="D23" s="127">
        <f>+Alcor!$L$16</f>
        <v>0</v>
      </c>
      <c r="E23" s="127">
        <f>+Alcor!$S$16</f>
        <v>0</v>
      </c>
      <c r="F23" s="128">
        <f>+Alcor!$H$20</f>
        <v>0</v>
      </c>
      <c r="G23" s="146" t="e">
        <f>+Alcor!$H$22</f>
        <v>#NUM!</v>
      </c>
      <c r="H23" s="128">
        <f>+Alcor!$H$16</f>
        <v>0</v>
      </c>
      <c r="I23" s="136" t="e">
        <f>+H23/D23</f>
        <v>#DIV/0!</v>
      </c>
      <c r="J23" s="64" t="s">
        <v>97</v>
      </c>
    </row>
    <row r="24" spans="1:10" ht="27" customHeight="1" x14ac:dyDescent="0.25">
      <c r="A24" s="64" t="s">
        <v>2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>+H24/D24</f>
        <v>#DIV/0!</v>
      </c>
      <c r="J24" s="64" t="s">
        <v>2</v>
      </c>
    </row>
    <row r="25" spans="1:10" ht="27" customHeight="1" x14ac:dyDescent="0.25">
      <c r="A25" s="64" t="s">
        <v>3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>+H25/D25</f>
        <v>#DIV/0!</v>
      </c>
      <c r="J25" s="64" t="s">
        <v>3</v>
      </c>
    </row>
    <row r="26" spans="1:10" ht="27" customHeight="1" x14ac:dyDescent="0.25">
      <c r="A26" s="64" t="s">
        <v>4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>+H26/D26</f>
        <v>#DIV/0!</v>
      </c>
      <c r="J26" s="64" t="s">
        <v>4</v>
      </c>
    </row>
    <row r="27" spans="1:10" ht="12" customHeight="1" x14ac:dyDescent="0.2"/>
    <row r="28" spans="1:10" ht="15.75" x14ac:dyDescent="0.25">
      <c r="B28" s="159" t="s">
        <v>53</v>
      </c>
      <c r="C28" s="160"/>
      <c r="D28" s="161">
        <f>+MAX(D7:D26)</f>
        <v>4</v>
      </c>
      <c r="E28" s="161">
        <f>+MAX(E7:E26)</f>
        <v>95</v>
      </c>
      <c r="F28" s="161">
        <f>+MAX(F7:F26)</f>
        <v>552</v>
      </c>
      <c r="G28" s="160"/>
      <c r="H28" s="113">
        <f>+MAX(H7:H26)</f>
        <v>2045</v>
      </c>
      <c r="I28" s="113" t="e">
        <f>+MAX(I7:I26)</f>
        <v>#DIV/0!</v>
      </c>
    </row>
    <row r="29" spans="1:10" ht="16.5" thickBot="1" x14ac:dyDescent="0.3">
      <c r="B29" s="163" t="s">
        <v>54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55</v>
      </c>
      <c r="D31" s="16" t="str">
        <f>VLOOKUP(D28,D7:J26,7,FALSE)</f>
        <v>López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Flores</v>
      </c>
      <c r="I31" s="16" t="e">
        <f>VLOOKUP(I28,I7:J26,2,FALSE)</f>
        <v>#DIV/0!</v>
      </c>
    </row>
    <row r="32" spans="1:10" ht="15.75" x14ac:dyDescent="0.25">
      <c r="B32" s="174" t="s">
        <v>57</v>
      </c>
    </row>
    <row r="33" spans="1:12" x14ac:dyDescent="0.2">
      <c r="C33" s="160"/>
      <c r="D33" s="160" t="str">
        <f>+VLOOKUP(D31,A7:C26,3)</f>
        <v>Enrique Alcor Cabrerizo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58</v>
      </c>
      <c r="E41" s="29" t="str">
        <f>+VLOOKUP(E31,A7:C26,3)</f>
        <v>Enrique Alcor Cabrerizo</v>
      </c>
    </row>
    <row r="42" spans="1:12" x14ac:dyDescent="0.2">
      <c r="A42" s="64" t="s">
        <v>59</v>
      </c>
    </row>
    <row r="43" spans="1:12" x14ac:dyDescent="0.2">
      <c r="A43" s="64" t="s">
        <v>60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58</v>
      </c>
      <c r="F45" s="29" t="str">
        <f>+VLOOKUP(F31,A7:C26,3)</f>
        <v>Enrique Alcor Cabrerizo</v>
      </c>
    </row>
    <row r="46" spans="1:12" x14ac:dyDescent="0.2">
      <c r="A46" s="64" t="s">
        <v>59</v>
      </c>
    </row>
    <row r="47" spans="1:12" x14ac:dyDescent="0.2">
      <c r="A47" s="64" t="s">
        <v>60</v>
      </c>
    </row>
    <row r="48" spans="1:12" ht="15.75" x14ac:dyDescent="0.25">
      <c r="B48" s="68" t="s">
        <v>56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58</v>
      </c>
      <c r="G49" s="29" t="e">
        <f>+VLOOKUP(G31,A7:C26,3)</f>
        <v>#NUM!</v>
      </c>
    </row>
    <row r="50" spans="1:12" x14ac:dyDescent="0.2">
      <c r="A50" s="64" t="s">
        <v>59</v>
      </c>
    </row>
    <row r="51" spans="1:12" x14ac:dyDescent="0.2">
      <c r="A51" s="64" t="s">
        <v>60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58</v>
      </c>
      <c r="H53" s="29" t="str">
        <f>+VLOOKUP(H31,A7:C26,3)</f>
        <v>Enrique Alcor Cabrerizo</v>
      </c>
    </row>
    <row r="54" spans="1:12" x14ac:dyDescent="0.2">
      <c r="A54" s="64" t="s">
        <v>59</v>
      </c>
    </row>
    <row r="55" spans="1:12" x14ac:dyDescent="0.2">
      <c r="A55" s="64" t="s">
        <v>60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58</v>
      </c>
      <c r="I57" s="29" t="e">
        <f>+VLOOKUP(I31,A7:C26,3)</f>
        <v>#DIV/0!</v>
      </c>
    </row>
    <row r="58" spans="1:12" x14ac:dyDescent="0.2">
      <c r="A58" s="64" t="s">
        <v>59</v>
      </c>
    </row>
    <row r="59" spans="1:12" ht="15.75" thickBot="1" x14ac:dyDescent="0.25">
      <c r="A59" s="64" t="s">
        <v>60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17991</v>
      </c>
      <c r="B2" s="15" t="s">
        <v>96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21737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45718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45753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22811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74</v>
      </c>
      <c r="C5" s="166">
        <v>60</v>
      </c>
      <c r="D5" s="166">
        <v>79</v>
      </c>
      <c r="E5" s="166">
        <v>73</v>
      </c>
      <c r="F5" s="166">
        <v>79</v>
      </c>
      <c r="G5" s="166">
        <v>84</v>
      </c>
      <c r="H5" s="178">
        <f t="shared" ref="H5:H15" si="2">+SUM(B5:G5)</f>
        <v>449</v>
      </c>
      <c r="I5" s="84"/>
      <c r="J5" s="61">
        <f>+TOTALES!$E$4</f>
        <v>45690</v>
      </c>
      <c r="K5" s="71">
        <f t="shared" ref="K5:K15" si="3">+H5</f>
        <v>449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84</v>
      </c>
      <c r="T5" s="129">
        <f t="shared" ref="T5:T15" si="5">IF(H5=0,0,+((+S5-MIN(B5:G5))/AVERAGE(B5:G5)))</f>
        <v>0.32071269487750559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80</v>
      </c>
      <c r="C6" s="166">
        <v>80</v>
      </c>
      <c r="D6" s="166">
        <v>77</v>
      </c>
      <c r="E6" s="166">
        <v>84</v>
      </c>
      <c r="F6" s="166">
        <v>81</v>
      </c>
      <c r="G6" s="166">
        <v>84</v>
      </c>
      <c r="H6" s="178">
        <f t="shared" si="2"/>
        <v>486</v>
      </c>
      <c r="I6" s="84"/>
      <c r="J6" s="61">
        <f>+TOTALES!$F$4</f>
        <v>45718</v>
      </c>
      <c r="K6" s="71">
        <f t="shared" si="3"/>
        <v>486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449</v>
      </c>
      <c r="R6" s="73">
        <f>+K4</f>
        <v>0</v>
      </c>
      <c r="S6" s="120">
        <f t="shared" si="1"/>
        <v>84</v>
      </c>
      <c r="T6" s="129">
        <f t="shared" si="5"/>
        <v>8.6419753086419748E-2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83</v>
      </c>
      <c r="C7" s="166">
        <v>80</v>
      </c>
      <c r="D7" s="166">
        <v>80</v>
      </c>
      <c r="E7" s="166">
        <v>72</v>
      </c>
      <c r="F7" s="166">
        <v>83</v>
      </c>
      <c r="G7" s="166">
        <v>80</v>
      </c>
      <c r="H7" s="178">
        <f t="shared" si="2"/>
        <v>478</v>
      </c>
      <c r="I7" s="84"/>
      <c r="J7" s="61">
        <f>+TOTALES!$G$4</f>
        <v>45753</v>
      </c>
      <c r="K7" s="71">
        <f t="shared" si="3"/>
        <v>478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486</v>
      </c>
      <c r="R7" s="73">
        <f>+IF(K6=0,+R6,+LOOKUP(2,1/($K$4:K5&gt;0),$K$4:K5))</f>
        <v>449</v>
      </c>
      <c r="S7" s="120">
        <f t="shared" si="1"/>
        <v>83</v>
      </c>
      <c r="T7" s="129">
        <f t="shared" si="5"/>
        <v>0.13807531380753138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478</v>
      </c>
      <c r="R8" s="73">
        <f>+IF(K7=0,+R7,+LOOKUP(2,1/($K$4:K6&gt;0),$K$4:K6))</f>
        <v>486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478</v>
      </c>
      <c r="R9" s="73">
        <f>+IF(K8=0,+R8,+LOOKUP(2,1/($K$4:K7&gt;0),$K$4:K7))</f>
        <v>486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478</v>
      </c>
      <c r="R10" s="73">
        <f>+IF(K9=0,+R9,+LOOKUP(2,1/($K$4:K8&gt;0),$K$4:K8))</f>
        <v>486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478</v>
      </c>
      <c r="R11" s="73">
        <f>+IF(K10=0,+R10,+LOOKUP(2,1/($K$4:K9&gt;0),$K$4:K9))</f>
        <v>486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478</v>
      </c>
      <c r="R12" s="73">
        <f>+IF(K11=0,+R11,+LOOKUP(2,1/($K$4:K10&gt;0),$K$4:K10))</f>
        <v>486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478</v>
      </c>
      <c r="R13" s="73">
        <f>+IF(K12=0,+R12,+LOOKUP(2,1/($K$4:K11&gt;0),$K$4:K11))</f>
        <v>486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478</v>
      </c>
      <c r="R14" s="73">
        <f>+IF(K13=0,+R13,+LOOKUP(2,1/($K$4:K12&gt;0),$K$4:K12))</f>
        <v>486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478</v>
      </c>
      <c r="R15" s="83">
        <f>+IF(K14=0,+R14,+LOOKUP(2,1/($K$4:K13&gt;0),$K$4:K13))</f>
        <v>486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1413</v>
      </c>
      <c r="I16" s="7"/>
      <c r="J16" s="39" t="s">
        <v>0</v>
      </c>
      <c r="K16" s="50">
        <f>SUM(K4:K15)</f>
        <v>1413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74</v>
      </c>
      <c r="C17" s="113">
        <f t="shared" ref="C17:G17" si="7">SMALL(C4:C15,COUNTIF(C4:C15,"&lt;=0")+1)</f>
        <v>60</v>
      </c>
      <c r="D17" s="113">
        <f t="shared" si="7"/>
        <v>77</v>
      </c>
      <c r="E17" s="113">
        <f t="shared" si="7"/>
        <v>72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449</v>
      </c>
      <c r="I17" s="7"/>
      <c r="J17" s="32" t="s">
        <v>7</v>
      </c>
      <c r="K17" s="33">
        <f>SMALL(K4:K15,COUNTIF(K4:K15,"&lt;=0")+1)</f>
        <v>449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79</v>
      </c>
      <c r="C18" s="73">
        <f t="shared" si="8"/>
        <v>73.333333333333329</v>
      </c>
      <c r="D18" s="73">
        <f t="shared" si="8"/>
        <v>78.666666666666671</v>
      </c>
      <c r="E18" s="73">
        <f t="shared" si="8"/>
        <v>76.333333333333329</v>
      </c>
      <c r="F18" s="73">
        <f t="shared" si="8"/>
        <v>81</v>
      </c>
      <c r="G18" s="73">
        <f t="shared" si="8"/>
        <v>82.666666666666671</v>
      </c>
      <c r="H18" s="73">
        <f t="shared" si="8"/>
        <v>471</v>
      </c>
      <c r="I18" s="7"/>
      <c r="J18" s="34" t="s">
        <v>8</v>
      </c>
      <c r="K18" s="35">
        <f>AVERAGEIF(K4:K15,"&gt;0")</f>
        <v>471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80</v>
      </c>
      <c r="C19" s="73">
        <f t="array" ref="C19">+MEDIAN(IF(C4:C15&lt;&gt;0,C4:C15))</f>
        <v>80</v>
      </c>
      <c r="D19" s="73">
        <f t="array" ref="D19">+MEDIAN(IF(D4:D15&lt;&gt;0,D4:D15))</f>
        <v>79</v>
      </c>
      <c r="E19" s="73">
        <f t="array" ref="E19">+MEDIAN(IF(E4:E15&lt;&gt;0,E4:E15))</f>
        <v>73</v>
      </c>
      <c r="F19" s="73">
        <f t="array" ref="F19">+MEDIAN(IF(F4:F15&lt;&gt;0,F4:F15))</f>
        <v>81</v>
      </c>
      <c r="G19" s="73">
        <f t="array" ref="G19">+MEDIAN(IF(G4:G15&lt;&gt;0,G4:G15))</f>
        <v>84</v>
      </c>
      <c r="H19" s="73">
        <f t="array" ref="H19">+MEDIAN(IF(H4:H15&lt;&gt;0,H4:H15))</f>
        <v>478</v>
      </c>
      <c r="I19" s="7"/>
      <c r="J19" s="34" t="s">
        <v>9</v>
      </c>
      <c r="K19" s="35">
        <f t="array" ref="K19">+MEDIAN(IF(K4:K15&lt;&gt;0,K4:K15))</f>
        <v>478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83</v>
      </c>
      <c r="C20" s="106">
        <f t="shared" si="9"/>
        <v>80</v>
      </c>
      <c r="D20" s="106">
        <f t="shared" si="9"/>
        <v>80</v>
      </c>
      <c r="E20" s="106">
        <f t="shared" si="9"/>
        <v>84</v>
      </c>
      <c r="F20" s="106">
        <f t="shared" si="9"/>
        <v>83</v>
      </c>
      <c r="G20" s="106">
        <f t="shared" si="9"/>
        <v>84</v>
      </c>
      <c r="H20" s="106">
        <f t="shared" si="9"/>
        <v>486</v>
      </c>
      <c r="I20" s="7"/>
      <c r="J20" s="34" t="s">
        <v>10</v>
      </c>
      <c r="K20" s="35">
        <f>+MAX(K4:K15)</f>
        <v>486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4.5825756949558398</v>
      </c>
      <c r="C21" s="122">
        <f t="array" ref="C21">+STDEV(IF(C4:C15&gt;0,C4:C15))</f>
        <v>11.547005383792502</v>
      </c>
      <c r="D21" s="122">
        <f t="array" ref="D21">+STDEV(IF(D4:D15&gt;0,D4:D15))</f>
        <v>1.5275252316519468</v>
      </c>
      <c r="E21" s="122">
        <f t="array" ref="E21">+STDEV(IF(E4:E15&gt;0,E4:E15))</f>
        <v>6.6583281184793925</v>
      </c>
      <c r="F21" s="122">
        <f t="array" ref="F21">+STDEV(IF(F4:F15&gt;0,F4:F15))</f>
        <v>2</v>
      </c>
      <c r="G21" s="122">
        <f t="array" ref="G21">+STDEV(IF(G4:G15&gt;0,G4:G15))</f>
        <v>2.3094010767585034</v>
      </c>
      <c r="H21" s="122">
        <f t="array" ref="H21">+STDEV(IF(H4:H15&gt;0,H4:H15))</f>
        <v>19.467922333931785</v>
      </c>
      <c r="I21" s="7"/>
      <c r="J21" s="34" t="s">
        <v>11</v>
      </c>
      <c r="K21" s="121">
        <f t="array" ref="K21">+STDEV(IF(K4:K15&gt;0,K4:K15))</f>
        <v>19.467922333931785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0.11392405063291139</v>
      </c>
      <c r="C22" s="116">
        <f t="shared" ref="C22:H22" si="10">+(C20-C17)/C18</f>
        <v>0.27272727272727276</v>
      </c>
      <c r="D22" s="116">
        <f t="shared" si="10"/>
        <v>3.8135593220338979E-2</v>
      </c>
      <c r="E22" s="116">
        <f t="shared" si="10"/>
        <v>0.15720524017467249</v>
      </c>
      <c r="F22" s="116">
        <f t="shared" si="10"/>
        <v>4.9382716049382713E-2</v>
      </c>
      <c r="G22" s="116">
        <f t="shared" si="10"/>
        <v>4.8387096774193547E-2</v>
      </c>
      <c r="H22" s="116">
        <f t="shared" si="10"/>
        <v>7.8556263269639062E-2</v>
      </c>
      <c r="I22" s="7"/>
      <c r="J22" s="36" t="s">
        <v>6</v>
      </c>
      <c r="K22" s="37">
        <f>+K21/K18</f>
        <v>4.1333168437222477E-2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/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16537</v>
      </c>
      <c r="B2" s="15" t="s">
        <v>65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45718</v>
      </c>
      <c r="B6" s="166">
        <v>83</v>
      </c>
      <c r="C6" s="166">
        <v>92</v>
      </c>
      <c r="D6" s="166">
        <v>77</v>
      </c>
      <c r="E6" s="166">
        <v>85</v>
      </c>
      <c r="F6" s="166">
        <v>81</v>
      </c>
      <c r="G6" s="166">
        <v>89</v>
      </c>
      <c r="H6" s="178">
        <f t="shared" si="2"/>
        <v>507</v>
      </c>
      <c r="I6" s="84"/>
      <c r="J6" s="61">
        <f>+TOTALES!$F$4</f>
        <v>45718</v>
      </c>
      <c r="K6" s="71">
        <f t="shared" si="3"/>
        <v>507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92</v>
      </c>
      <c r="T6" s="129">
        <f t="shared" si="5"/>
        <v>0.17751479289940827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45753</v>
      </c>
      <c r="B7" s="166">
        <v>80</v>
      </c>
      <c r="C7" s="166">
        <v>86</v>
      </c>
      <c r="D7" s="166">
        <v>84</v>
      </c>
      <c r="E7" s="166">
        <v>85</v>
      </c>
      <c r="F7" s="166">
        <v>84</v>
      </c>
      <c r="G7" s="166">
        <v>90</v>
      </c>
      <c r="H7" s="178">
        <f t="shared" si="2"/>
        <v>509</v>
      </c>
      <c r="I7" s="84"/>
      <c r="J7" s="61">
        <f>+TOTALES!$G$4</f>
        <v>45753</v>
      </c>
      <c r="K7" s="71">
        <f t="shared" si="3"/>
        <v>509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507</v>
      </c>
      <c r="R7" s="73" t="e">
        <f>+IF(K6=0,+R6,+LOOKUP(2,1/($K$4:K5&gt;0),$K$4:K5))</f>
        <v>#N/A</v>
      </c>
      <c r="S7" s="120">
        <f t="shared" si="1"/>
        <v>90</v>
      </c>
      <c r="T7" s="129">
        <f t="shared" si="5"/>
        <v>0.11787819253438114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509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509</v>
      </c>
      <c r="R9" s="73">
        <f>+IF(K8=0,+R8,+LOOKUP(2,1/($K$4:K7&gt;0),$K$4:K7))</f>
        <v>507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509</v>
      </c>
      <c r="R10" s="73">
        <f>+IF(K9=0,+R9,+LOOKUP(2,1/($K$4:K8&gt;0),$K$4:K8))</f>
        <v>507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509</v>
      </c>
      <c r="R11" s="73">
        <f>+IF(K10=0,+R10,+LOOKUP(2,1/($K$4:K9&gt;0),$K$4:K9))</f>
        <v>507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509</v>
      </c>
      <c r="R12" s="73">
        <f>+IF(K11=0,+R11,+LOOKUP(2,1/($K$4:K10&gt;0),$K$4:K10))</f>
        <v>507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509</v>
      </c>
      <c r="R13" s="73">
        <f>+IF(K12=0,+R12,+LOOKUP(2,1/($K$4:K11&gt;0),$K$4:K11))</f>
        <v>507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509</v>
      </c>
      <c r="R14" s="73">
        <f>+IF(K13=0,+R13,+LOOKUP(2,1/($K$4:K12&gt;0),$K$4:K12))</f>
        <v>507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509</v>
      </c>
      <c r="R15" s="83">
        <f>+IF(K14=0,+R14,+LOOKUP(2,1/($K$4:K13&gt;0),$K$4:K13))</f>
        <v>507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1016</v>
      </c>
      <c r="I16" s="7"/>
      <c r="J16" s="39" t="s">
        <v>0</v>
      </c>
      <c r="K16" s="50">
        <f>SUM(K4:K15)</f>
        <v>1016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86</v>
      </c>
      <c r="D17" s="113">
        <f t="shared" si="7"/>
        <v>77</v>
      </c>
      <c r="E17" s="113">
        <f t="shared" si="7"/>
        <v>85</v>
      </c>
      <c r="F17" s="113">
        <f t="shared" si="7"/>
        <v>81</v>
      </c>
      <c r="G17" s="113">
        <f t="shared" si="7"/>
        <v>89</v>
      </c>
      <c r="H17" s="113">
        <f>SMALL(H4:H15,COUNTIF(H4:H15,"&lt;=0")+1)</f>
        <v>507</v>
      </c>
      <c r="I17" s="7"/>
      <c r="J17" s="32" t="s">
        <v>7</v>
      </c>
      <c r="K17" s="33">
        <f>SMALL(K4:K15,COUNTIF(K4:K15,"&lt;=0")+1)</f>
        <v>507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81.5</v>
      </c>
      <c r="C18" s="73">
        <f t="shared" si="8"/>
        <v>89</v>
      </c>
      <c r="D18" s="73">
        <f t="shared" si="8"/>
        <v>80.5</v>
      </c>
      <c r="E18" s="73">
        <f t="shared" si="8"/>
        <v>85</v>
      </c>
      <c r="F18" s="73">
        <f t="shared" si="8"/>
        <v>82.5</v>
      </c>
      <c r="G18" s="73">
        <f t="shared" si="8"/>
        <v>89.5</v>
      </c>
      <c r="H18" s="73">
        <f t="shared" si="8"/>
        <v>508</v>
      </c>
      <c r="I18" s="7"/>
      <c r="J18" s="34" t="s">
        <v>8</v>
      </c>
      <c r="K18" s="35">
        <f>AVERAGEIF(K4:K15,"&gt;0")</f>
        <v>508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81.5</v>
      </c>
      <c r="C19" s="73">
        <f t="array" ref="C19">+MEDIAN(IF(C4:C15&lt;&gt;0,C4:C15))</f>
        <v>89</v>
      </c>
      <c r="D19" s="73">
        <f t="array" ref="D19">+MEDIAN(IF(D4:D15&lt;&gt;0,D4:D15))</f>
        <v>80.5</v>
      </c>
      <c r="E19" s="73">
        <f t="array" ref="E19">+MEDIAN(IF(E4:E15&lt;&gt;0,E4:E15))</f>
        <v>85</v>
      </c>
      <c r="F19" s="73">
        <f t="array" ref="F19">+MEDIAN(IF(F4:F15&lt;&gt;0,F4:F15))</f>
        <v>82.5</v>
      </c>
      <c r="G19" s="73">
        <f t="array" ref="G19">+MEDIAN(IF(G4:G15&lt;&gt;0,G4:G15))</f>
        <v>89.5</v>
      </c>
      <c r="H19" s="73">
        <f t="array" ref="H19">+MEDIAN(IF(H4:H15&lt;&gt;0,H4:H15))</f>
        <v>508</v>
      </c>
      <c r="I19" s="7"/>
      <c r="J19" s="34" t="s">
        <v>9</v>
      </c>
      <c r="K19" s="35">
        <f t="array" ref="K19">+MEDIAN(IF(K4:K15&lt;&gt;0,K4:K15))</f>
        <v>508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83</v>
      </c>
      <c r="C20" s="106">
        <f t="shared" si="9"/>
        <v>92</v>
      </c>
      <c r="D20" s="106">
        <f t="shared" si="9"/>
        <v>84</v>
      </c>
      <c r="E20" s="106">
        <f t="shared" si="9"/>
        <v>85</v>
      </c>
      <c r="F20" s="106">
        <f t="shared" si="9"/>
        <v>84</v>
      </c>
      <c r="G20" s="106">
        <f t="shared" si="9"/>
        <v>90</v>
      </c>
      <c r="H20" s="106">
        <f t="shared" si="9"/>
        <v>509</v>
      </c>
      <c r="I20" s="7"/>
      <c r="J20" s="34" t="s">
        <v>10</v>
      </c>
      <c r="K20" s="35">
        <f>+MAX(K4:K15)</f>
        <v>509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>
        <f t="array" ref="B21">+STDEV(IF(B4:B15&gt;0,B4:B15))</f>
        <v>2.1213203435596424</v>
      </c>
      <c r="C21" s="122">
        <f t="array" ref="C21">+STDEV(IF(C4:C15&gt;0,C4:C15))</f>
        <v>4.2426406871192848</v>
      </c>
      <c r="D21" s="122">
        <f t="array" ref="D21">+STDEV(IF(D4:D15&gt;0,D4:D15))</f>
        <v>4.9497474683058327</v>
      </c>
      <c r="E21" s="122">
        <f t="array" ref="E21">+STDEV(IF(E4:E15&gt;0,E4:E15))</f>
        <v>0</v>
      </c>
      <c r="F21" s="122">
        <f t="array" ref="F21">+STDEV(IF(F4:F15&gt;0,F4:F15))</f>
        <v>2.1213203435596424</v>
      </c>
      <c r="G21" s="122">
        <f t="array" ref="G21">+STDEV(IF(G4:G15&gt;0,G4:G15))</f>
        <v>0.70710678118654757</v>
      </c>
      <c r="H21" s="122">
        <f t="array" ref="H21">+STDEV(IF(H4:H15&gt;0,H4:H15))</f>
        <v>1.4142135623730951</v>
      </c>
      <c r="I21" s="7"/>
      <c r="J21" s="34" t="s">
        <v>11</v>
      </c>
      <c r="K21" s="121">
        <f t="array" ref="K21">+STDEV(IF(K4:K15&gt;0,K4:K15))</f>
        <v>1.4142135623730951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3.6809815950920248E-2</v>
      </c>
      <c r="C22" s="116">
        <f t="shared" ref="C22:H22" si="10">+(C20-C17)/C18</f>
        <v>6.741573033707865E-2</v>
      </c>
      <c r="D22" s="116">
        <f t="shared" si="10"/>
        <v>8.6956521739130432E-2</v>
      </c>
      <c r="E22" s="116">
        <f t="shared" si="10"/>
        <v>0</v>
      </c>
      <c r="F22" s="116">
        <f t="shared" si="10"/>
        <v>3.6363636363636362E-2</v>
      </c>
      <c r="G22" s="116">
        <f t="shared" si="10"/>
        <v>1.11731843575419E-2</v>
      </c>
      <c r="H22" s="116">
        <f t="shared" si="10"/>
        <v>3.937007874015748E-3</v>
      </c>
      <c r="I22" s="7"/>
      <c r="J22" s="36" t="s">
        <v>6</v>
      </c>
      <c r="K22" s="37">
        <f>+K21/K18</f>
        <v>2.7838849653013683E-3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2025-04-06T15:03:21Z</dcterms:modified>
</cp:coreProperties>
</file>