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5\"/>
    </mc:Choice>
  </mc:AlternateContent>
  <xr:revisionPtr revIDLastSave="0" documentId="13_ncr:1_{DE11AEC6-618E-43B3-AA2D-9D3EAF5AC172}" xr6:coauthVersionLast="47" xr6:coauthVersionMax="47" xr10:uidLastSave="{00000000-0000-0000-0000-000000000000}"/>
  <bookViews>
    <workbookView xWindow="-120" yWindow="-120" windowWidth="29040" windowHeight="15720" tabRatio="954" firstSheet="1" activeTab="2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Guerrero" sheetId="25" r:id="rId16"/>
    <sheet name="Joaquín LR" sheetId="21" r:id="rId17"/>
    <sheet name="José Ign MB" sheetId="22" r:id="rId18"/>
    <sheet name="Julián" sheetId="18" r:id="rId19"/>
    <sheet name="López" sheetId="7" r:id="rId20"/>
    <sheet name="Montse" sheetId="2" r:id="rId21"/>
    <sheet name="Pablo" sheetId="28" r:id="rId22"/>
    <sheet name="Panisello" sheetId="10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H4" i="16" l="1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G17" i="9"/>
  <c r="G18" i="9"/>
  <c r="G19" i="9" a="1"/>
  <c r="G19" i="9" s="1"/>
  <c r="D2" i="27"/>
  <c r="H4" i="2"/>
  <c r="B56" i="30" l="1"/>
  <c r="B52" i="30"/>
  <c r="B23" i="30"/>
  <c r="C23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1" i="4"/>
  <c r="B21" i="4"/>
  <c r="D2" i="30"/>
  <c r="C26" i="30"/>
  <c r="B26" i="30"/>
  <c r="C17" i="30"/>
  <c r="B17" i="30"/>
  <c r="C20" i="30"/>
  <c r="B20" i="30"/>
  <c r="C13" i="30"/>
  <c r="B13" i="30"/>
  <c r="C25" i="30"/>
  <c r="B25" i="30"/>
  <c r="C8" i="30"/>
  <c r="B8" i="30"/>
  <c r="C7" i="30"/>
  <c r="B7" i="30"/>
  <c r="C18" i="30"/>
  <c r="B18" i="30"/>
  <c r="C16" i="30"/>
  <c r="B16" i="30"/>
  <c r="C24" i="30"/>
  <c r="B24" i="30"/>
  <c r="C19" i="30"/>
  <c r="B19" i="30"/>
  <c r="C11" i="30"/>
  <c r="B11" i="30"/>
  <c r="C21" i="30"/>
  <c r="B21" i="30"/>
  <c r="C12" i="30"/>
  <c r="B12" i="30"/>
  <c r="C9" i="30"/>
  <c r="B9" i="30"/>
  <c r="C15" i="30"/>
  <c r="B15" i="30"/>
  <c r="C10" i="30"/>
  <c r="B10" i="30"/>
  <c r="C14" i="30"/>
  <c r="B14" i="30"/>
  <c r="C22" i="30"/>
  <c r="B22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1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H6" i="21"/>
  <c r="K6" i="21" s="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T4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H7" i="28"/>
  <c r="K7" i="28" s="1"/>
  <c r="H6" i="28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D22" i="23" l="1"/>
  <c r="T10" i="17"/>
  <c r="T10" i="22"/>
  <c r="T8" i="28"/>
  <c r="D22" i="9"/>
  <c r="T6" i="28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1" i="4"/>
  <c r="B22" i="23"/>
  <c r="J21" i="4"/>
  <c r="C22" i="23"/>
  <c r="O21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2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1" i="4"/>
  <c r="T5" i="23"/>
  <c r="K21" i="4"/>
  <c r="T7" i="23"/>
  <c r="L21" i="4"/>
  <c r="M21" i="4"/>
  <c r="T8" i="23"/>
  <c r="N21" i="4"/>
  <c r="T9" i="23"/>
  <c r="E21" i="4"/>
  <c r="T11" i="23"/>
  <c r="T6" i="23"/>
  <c r="F21" i="4"/>
  <c r="S16" i="23"/>
  <c r="E23" i="30" s="1"/>
  <c r="H21" i="23" a="1"/>
  <c r="H21" i="23" s="1"/>
  <c r="G21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17" i="30" s="1"/>
  <c r="T8" i="25"/>
  <c r="T15" i="25"/>
  <c r="T9" i="25"/>
  <c r="T8" i="22"/>
  <c r="K10" i="22"/>
  <c r="S16" i="22"/>
  <c r="E20" i="30" s="1"/>
  <c r="T11" i="22"/>
  <c r="H21" i="22" a="1"/>
  <c r="H21" i="22" s="1"/>
  <c r="T12" i="22"/>
  <c r="H16" i="22"/>
  <c r="H20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13" i="30" s="1"/>
  <c r="T11" i="21"/>
  <c r="S16" i="21"/>
  <c r="E13" i="30" s="1"/>
  <c r="T4" i="21"/>
  <c r="T5" i="21"/>
  <c r="S16" i="20"/>
  <c r="E25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8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8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6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4" i="30" s="1"/>
  <c r="T4" i="15"/>
  <c r="T12" i="15"/>
  <c r="T5" i="15"/>
  <c r="Q6" i="14"/>
  <c r="L5" i="14"/>
  <c r="H19" i="14" a="1"/>
  <c r="H19" i="14" s="1"/>
  <c r="K15" i="14"/>
  <c r="T10" i="14"/>
  <c r="S16" i="14"/>
  <c r="E19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21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2" i="30" s="1"/>
  <c r="T8" i="11"/>
  <c r="T15" i="10"/>
  <c r="H21" i="10" a="1"/>
  <c r="H21" i="10" s="1"/>
  <c r="S16" i="10"/>
  <c r="E9" i="30" s="1"/>
  <c r="T11" i="10"/>
  <c r="H19" i="10" a="1"/>
  <c r="H19" i="10" s="1"/>
  <c r="T4" i="10"/>
  <c r="T5" i="10"/>
  <c r="T12" i="10"/>
  <c r="T6" i="10"/>
  <c r="T14" i="10"/>
  <c r="H16" i="10"/>
  <c r="H9" i="30" s="1"/>
  <c r="T8" i="10"/>
  <c r="T13" i="9"/>
  <c r="T8" i="9"/>
  <c r="T15" i="9"/>
  <c r="T7" i="9"/>
  <c r="T9" i="9"/>
  <c r="H21" i="9" a="1"/>
  <c r="H21" i="9" s="1"/>
  <c r="H16" i="9"/>
  <c r="H15" i="30" s="1"/>
  <c r="S16" i="9"/>
  <c r="E15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0" i="30" s="1"/>
  <c r="T9" i="7"/>
  <c r="H18" i="7"/>
  <c r="T11" i="7"/>
  <c r="K8" i="7"/>
  <c r="L8" i="7" s="1"/>
  <c r="S16" i="7"/>
  <c r="E14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2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3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M7" i="25"/>
  <c r="H18" i="25"/>
  <c r="H20" i="25"/>
  <c r="H16" i="25"/>
  <c r="H17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5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8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8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6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4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19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21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10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4" i="30" s="1"/>
  <c r="H19" i="7" a="1"/>
  <c r="H19" i="7" s="1"/>
  <c r="O10" i="21" l="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3" i="30"/>
  <c r="H22" i="23"/>
  <c r="G23" i="30" s="1"/>
  <c r="M12" i="23"/>
  <c r="M7" i="23"/>
  <c r="M13" i="23"/>
  <c r="M10" i="23"/>
  <c r="M8" i="23"/>
  <c r="M15" i="23"/>
  <c r="M10" i="25"/>
  <c r="M8" i="25"/>
  <c r="H22" i="25"/>
  <c r="G17" i="30" s="1"/>
  <c r="F17" i="30"/>
  <c r="M15" i="25"/>
  <c r="M13" i="25"/>
  <c r="M12" i="25"/>
  <c r="L10" i="22"/>
  <c r="M13" i="22"/>
  <c r="M7" i="22"/>
  <c r="M8" i="22"/>
  <c r="M15" i="22"/>
  <c r="M12" i="22"/>
  <c r="H22" i="22"/>
  <c r="G20" i="30" s="1"/>
  <c r="F20" i="30"/>
  <c r="M11" i="22"/>
  <c r="M10" i="22"/>
  <c r="O14" i="21"/>
  <c r="N14" i="21" s="1"/>
  <c r="M7" i="21"/>
  <c r="M6" i="21"/>
  <c r="M12" i="21"/>
  <c r="H22" i="21"/>
  <c r="G13" i="30" s="1"/>
  <c r="F13" i="30"/>
  <c r="M11" i="21"/>
  <c r="M10" i="20"/>
  <c r="F25" i="30"/>
  <c r="H22" i="20"/>
  <c r="G25" i="30" s="1"/>
  <c r="M8" i="20"/>
  <c r="M13" i="20"/>
  <c r="M12" i="20"/>
  <c r="M7" i="19"/>
  <c r="M15" i="19"/>
  <c r="M13" i="19"/>
  <c r="M10" i="19"/>
  <c r="M12" i="19"/>
  <c r="M8" i="19"/>
  <c r="H22" i="19"/>
  <c r="G8" i="30" s="1"/>
  <c r="F8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8" i="30" s="1"/>
  <c r="F18" i="30"/>
  <c r="M10" i="17"/>
  <c r="M12" i="17"/>
  <c r="M10" i="16"/>
  <c r="M12" i="16"/>
  <c r="M8" i="16"/>
  <c r="H22" i="16"/>
  <c r="G16" i="30" s="1"/>
  <c r="F16" i="30"/>
  <c r="M15" i="16"/>
  <c r="M13" i="16"/>
  <c r="M7" i="16"/>
  <c r="M13" i="15"/>
  <c r="L10" i="15"/>
  <c r="M10" i="15"/>
  <c r="M15" i="15"/>
  <c r="M12" i="15"/>
  <c r="H22" i="15"/>
  <c r="G24" i="30" s="1"/>
  <c r="F24" i="30"/>
  <c r="M8" i="14"/>
  <c r="N5" i="14"/>
  <c r="M12" i="14"/>
  <c r="F19" i="30"/>
  <c r="H22" i="14"/>
  <c r="G19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21" i="30"/>
  <c r="H22" i="12"/>
  <c r="G21" i="30" s="1"/>
  <c r="M14" i="11"/>
  <c r="M12" i="11"/>
  <c r="M10" i="11"/>
  <c r="M15" i="11"/>
  <c r="M13" i="11"/>
  <c r="M7" i="11"/>
  <c r="H22" i="11"/>
  <c r="G12" i="30" s="1"/>
  <c r="F12" i="30"/>
  <c r="M8" i="10"/>
  <c r="M12" i="10"/>
  <c r="M15" i="10"/>
  <c r="M13" i="10"/>
  <c r="F9" i="30"/>
  <c r="H22" i="10"/>
  <c r="G9" i="30" s="1"/>
  <c r="M12" i="9"/>
  <c r="H22" i="9"/>
  <c r="G15" i="30" s="1"/>
  <c r="F15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0" i="30" s="1"/>
  <c r="F10" i="30"/>
  <c r="K20" i="28"/>
  <c r="M8" i="7"/>
  <c r="M15" i="7"/>
  <c r="N5" i="7"/>
  <c r="M12" i="7"/>
  <c r="M10" i="7"/>
  <c r="M7" i="7"/>
  <c r="M14" i="7"/>
  <c r="F14" i="30"/>
  <c r="H22" i="7"/>
  <c r="G14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O14" i="25"/>
  <c r="N14" i="25" s="1"/>
  <c r="O8" i="25"/>
  <c r="N8" i="25" s="1"/>
  <c r="K19" i="25" a="1"/>
  <c r="K19" i="25" s="1"/>
  <c r="O10" i="25"/>
  <c r="N10" i="25" s="1"/>
  <c r="P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O10" i="17" l="1"/>
  <c r="N10" i="17" s="1"/>
  <c r="P10" i="17" s="1"/>
  <c r="O10" i="22"/>
  <c r="N10" i="22" s="1"/>
  <c r="P10" i="22" s="1"/>
  <c r="O10" i="19"/>
  <c r="N10" i="19" s="1"/>
  <c r="P10" i="19" s="1"/>
  <c r="P8" i="25"/>
  <c r="P13" i="25"/>
  <c r="P12" i="25"/>
  <c r="P10" i="2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3" i="30" s="1"/>
  <c r="I23" i="30" s="1"/>
  <c r="K22" i="23"/>
  <c r="N6" i="23"/>
  <c r="P6" i="23" s="1"/>
  <c r="O16" i="23"/>
  <c r="N6" i="25"/>
  <c r="N16" i="25" s="1"/>
  <c r="O16" i="25"/>
  <c r="M16" i="25"/>
  <c r="P4" i="25"/>
  <c r="L16" i="25"/>
  <c r="D17" i="30" s="1"/>
  <c r="I17" i="30" s="1"/>
  <c r="N6" i="22"/>
  <c r="P6" i="22" s="1"/>
  <c r="M16" i="22"/>
  <c r="P4" i="22"/>
  <c r="L16" i="22"/>
  <c r="D20" i="30" s="1"/>
  <c r="I20" i="30" s="1"/>
  <c r="L16" i="21"/>
  <c r="D13" i="30" s="1"/>
  <c r="I13" i="30" s="1"/>
  <c r="N6" i="21"/>
  <c r="P6" i="21" s="1"/>
  <c r="M16" i="21"/>
  <c r="P4" i="20"/>
  <c r="L16" i="20"/>
  <c r="D25" i="30" s="1"/>
  <c r="I25" i="30" s="1"/>
  <c r="N6" i="20"/>
  <c r="P6" i="20" s="1"/>
  <c r="M16" i="20"/>
  <c r="M16" i="19"/>
  <c r="P4" i="19"/>
  <c r="L16" i="19"/>
  <c r="D8" i="30" s="1"/>
  <c r="I8" i="30" s="1"/>
  <c r="N6" i="19"/>
  <c r="P6" i="19" s="1"/>
  <c r="N6" i="18"/>
  <c r="M16" i="18"/>
  <c r="P5" i="18"/>
  <c r="L16" i="18"/>
  <c r="D7" i="30" s="1"/>
  <c r="I7" i="30" s="1"/>
  <c r="P4" i="17"/>
  <c r="L16" i="17"/>
  <c r="D18" i="30" s="1"/>
  <c r="I18" i="30" s="1"/>
  <c r="M16" i="17"/>
  <c r="N6" i="17"/>
  <c r="P6" i="17" s="1"/>
  <c r="N6" i="16"/>
  <c r="P6" i="16" s="1"/>
  <c r="P4" i="16"/>
  <c r="L16" i="16"/>
  <c r="D16" i="30" s="1"/>
  <c r="I16" i="30" s="1"/>
  <c r="P5" i="16"/>
  <c r="M16" i="15"/>
  <c r="N6" i="15"/>
  <c r="P4" i="15"/>
  <c r="L16" i="15"/>
  <c r="D24" i="30" s="1"/>
  <c r="I24" i="30" s="1"/>
  <c r="M16" i="14"/>
  <c r="P5" i="14"/>
  <c r="P7" i="14"/>
  <c r="P4" i="14"/>
  <c r="L16" i="14"/>
  <c r="D19" i="30" s="1"/>
  <c r="I19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21" i="30" s="1"/>
  <c r="I21" i="30" s="1"/>
  <c r="P8" i="11"/>
  <c r="M16" i="11"/>
  <c r="P5" i="11"/>
  <c r="N6" i="11"/>
  <c r="P4" i="11"/>
  <c r="L16" i="11"/>
  <c r="D12" i="30" s="1"/>
  <c r="I12" i="30" s="1"/>
  <c r="M16" i="10"/>
  <c r="K22" i="10"/>
  <c r="P4" i="10"/>
  <c r="L16" i="10"/>
  <c r="D9" i="30" s="1"/>
  <c r="I9" i="30" s="1"/>
  <c r="N6" i="10"/>
  <c r="P6" i="10" s="1"/>
  <c r="P5" i="9"/>
  <c r="P4" i="9"/>
  <c r="L16" i="9"/>
  <c r="D15" i="30" s="1"/>
  <c r="I15" i="30" s="1"/>
  <c r="N6" i="9"/>
  <c r="P6" i="9" s="1"/>
  <c r="M16" i="9"/>
  <c r="K22" i="9"/>
  <c r="N6" i="28"/>
  <c r="P6" i="28" s="1"/>
  <c r="M16" i="28"/>
  <c r="P5" i="28"/>
  <c r="L16" i="28"/>
  <c r="D10" i="30" s="1"/>
  <c r="I10" i="30" s="1"/>
  <c r="P4" i="7"/>
  <c r="L16" i="7"/>
  <c r="D14" i="30" s="1"/>
  <c r="I14" i="30" s="1"/>
  <c r="N6" i="7"/>
  <c r="P5" i="7"/>
  <c r="L4" i="2"/>
  <c r="P4" i="2" s="1"/>
  <c r="H8" i="2"/>
  <c r="Q10" i="13" l="1"/>
  <c r="Q11" i="13" s="1"/>
  <c r="O9" i="13"/>
  <c r="N9" i="13" s="1"/>
  <c r="P9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O10" i="13" l="1"/>
  <c r="N10" i="13" s="1"/>
  <c r="P10" i="13" s="1"/>
  <c r="N16" i="2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14" i="26" s="1"/>
  <c r="Q12" i="11"/>
  <c r="O11" i="11"/>
  <c r="N11" i="11" s="1"/>
  <c r="P11" i="11" s="1"/>
  <c r="K5" i="26" s="1"/>
  <c r="Q11" i="14"/>
  <c r="O10" i="14"/>
  <c r="N10" i="14" s="1"/>
  <c r="P10" i="14" s="1"/>
  <c r="J15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9" i="26"/>
  <c r="N9" i="26"/>
  <c r="M9" i="26"/>
  <c r="L9" i="26"/>
  <c r="K9" i="26"/>
  <c r="J9" i="26"/>
  <c r="I9" i="26"/>
  <c r="H9" i="26"/>
  <c r="G9" i="26"/>
  <c r="F9" i="26"/>
  <c r="E9" i="26"/>
  <c r="D9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7" i="26"/>
  <c r="N17" i="26"/>
  <c r="L17" i="26"/>
  <c r="K17" i="26"/>
  <c r="J17" i="26"/>
  <c r="I17" i="26"/>
  <c r="H17" i="26"/>
  <c r="G17" i="26"/>
  <c r="F17" i="26"/>
  <c r="E17" i="26"/>
  <c r="D17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15" i="26"/>
  <c r="N15" i="26"/>
  <c r="I15" i="26"/>
  <c r="H15" i="26"/>
  <c r="G15" i="26"/>
  <c r="F15" i="26"/>
  <c r="E15" i="26"/>
  <c r="D15" i="26"/>
  <c r="O8" i="26"/>
  <c r="N8" i="26"/>
  <c r="K8" i="26"/>
  <c r="J8" i="26"/>
  <c r="I8" i="26"/>
  <c r="H8" i="26"/>
  <c r="G8" i="26"/>
  <c r="F8" i="26"/>
  <c r="E8" i="26"/>
  <c r="D8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O5" i="26"/>
  <c r="J5" i="26"/>
  <c r="I5" i="26"/>
  <c r="H5" i="26"/>
  <c r="G5" i="26"/>
  <c r="F5" i="26"/>
  <c r="E5" i="26"/>
  <c r="D5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J7" i="26"/>
  <c r="I7" i="26"/>
  <c r="H7" i="26"/>
  <c r="G7" i="26"/>
  <c r="F7" i="26"/>
  <c r="E7" i="26"/>
  <c r="D7" i="26"/>
  <c r="O14" i="26"/>
  <c r="N14" i="26"/>
  <c r="J14" i="26"/>
  <c r="I14" i="26"/>
  <c r="H14" i="26"/>
  <c r="G14" i="26"/>
  <c r="F14" i="26"/>
  <c r="E14" i="26"/>
  <c r="D14" i="26"/>
  <c r="O6" i="26"/>
  <c r="N6" i="26"/>
  <c r="M6" i="26"/>
  <c r="L6" i="26"/>
  <c r="K6" i="26"/>
  <c r="J6" i="26"/>
  <c r="I6" i="26"/>
  <c r="H6" i="26"/>
  <c r="G6" i="26"/>
  <c r="F6" i="26"/>
  <c r="E6" i="26"/>
  <c r="D6" i="26"/>
  <c r="C24" i="26"/>
  <c r="B24" i="26"/>
  <c r="C19" i="26"/>
  <c r="B19" i="26"/>
  <c r="C9" i="26"/>
  <c r="B9" i="26"/>
  <c r="C13" i="26"/>
  <c r="B13" i="26"/>
  <c r="C22" i="26"/>
  <c r="B22" i="26"/>
  <c r="C16" i="26"/>
  <c r="B16" i="26"/>
  <c r="C17" i="26"/>
  <c r="B17" i="26"/>
  <c r="C10" i="26"/>
  <c r="B10" i="26"/>
  <c r="C20" i="26"/>
  <c r="B20" i="26"/>
  <c r="C21" i="26"/>
  <c r="B21" i="26"/>
  <c r="C15" i="26"/>
  <c r="B15" i="26"/>
  <c r="C8" i="26"/>
  <c r="B8" i="26"/>
  <c r="C12" i="26"/>
  <c r="B12" i="26"/>
  <c r="C5" i="26"/>
  <c r="B5" i="26"/>
  <c r="C18" i="26"/>
  <c r="B18" i="26"/>
  <c r="C7" i="26"/>
  <c r="B7" i="26"/>
  <c r="C14" i="26"/>
  <c r="B14" i="26"/>
  <c r="C6" i="26"/>
  <c r="B6" i="26"/>
  <c r="C11" i="26"/>
  <c r="B11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6" i="4"/>
  <c r="N6" i="4"/>
  <c r="M6" i="4"/>
  <c r="L6" i="4"/>
  <c r="L4" i="26" s="1"/>
  <c r="K6" i="4"/>
  <c r="J6" i="4"/>
  <c r="I6" i="4"/>
  <c r="H6" i="4"/>
  <c r="G6" i="4"/>
  <c r="G4" i="26" s="1"/>
  <c r="F6" i="4"/>
  <c r="E6" i="4"/>
  <c r="E4" i="26" s="1"/>
  <c r="D6" i="4"/>
  <c r="C6" i="4"/>
  <c r="B6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C7" i="4"/>
  <c r="B7" i="4"/>
  <c r="C13" i="4"/>
  <c r="B13" i="4"/>
  <c r="O7" i="4"/>
  <c r="N7" i="4"/>
  <c r="M7" i="4"/>
  <c r="L7" i="4"/>
  <c r="K7" i="4"/>
  <c r="J7" i="4"/>
  <c r="I7" i="4"/>
  <c r="H7" i="4"/>
  <c r="G7" i="4"/>
  <c r="F7" i="4"/>
  <c r="E7" i="4"/>
  <c r="D7" i="4"/>
  <c r="F4" i="26"/>
  <c r="H4" i="26"/>
  <c r="I4" i="26"/>
  <c r="J4" i="26"/>
  <c r="K4" i="26"/>
  <c r="M4" i="26"/>
  <c r="O4" i="26"/>
  <c r="D2" i="26"/>
  <c r="D4" i="26"/>
  <c r="A1" i="2"/>
  <c r="A11" i="24" l="1"/>
  <c r="A11" i="23"/>
  <c r="A11" i="25"/>
  <c r="A11" i="22"/>
  <c r="A11" i="21"/>
  <c r="J11" i="10"/>
  <c r="J11" i="28"/>
  <c r="J11" i="2"/>
  <c r="J11" i="7"/>
  <c r="J11" i="18"/>
  <c r="J11" i="11"/>
  <c r="J11" i="9"/>
  <c r="J11" i="13"/>
  <c r="J11" i="19"/>
  <c r="J11" i="15"/>
  <c r="J11" i="17"/>
  <c r="J11" i="14"/>
  <c r="J11" i="12"/>
  <c r="J11" i="16"/>
  <c r="J11" i="20"/>
  <c r="A11" i="19"/>
  <c r="A11" i="20"/>
  <c r="A11" i="10"/>
  <c r="A11" i="28"/>
  <c r="A11" i="2"/>
  <c r="A11" i="7"/>
  <c r="A11" i="18"/>
  <c r="A11" i="11"/>
  <c r="A11" i="9"/>
  <c r="A11" i="16"/>
  <c r="A11" i="13"/>
  <c r="A11" i="15"/>
  <c r="A11" i="17"/>
  <c r="A11" i="14"/>
  <c r="A11" i="12"/>
  <c r="A13" i="24"/>
  <c r="A13" i="23"/>
  <c r="A13" i="25"/>
  <c r="A13" i="22"/>
  <c r="A13" i="21"/>
  <c r="J13" i="10"/>
  <c r="J13" i="28"/>
  <c r="J13" i="2"/>
  <c r="J13" i="7"/>
  <c r="J13" i="18"/>
  <c r="J13" i="11"/>
  <c r="J13" i="9"/>
  <c r="J13" i="13"/>
  <c r="J13" i="19"/>
  <c r="J13" i="15"/>
  <c r="J13" i="17"/>
  <c r="J13" i="14"/>
  <c r="J13" i="12"/>
  <c r="J13" i="16"/>
  <c r="J13" i="20"/>
  <c r="A13" i="19"/>
  <c r="A13" i="20"/>
  <c r="A13" i="10"/>
  <c r="A13" i="28"/>
  <c r="A13" i="2"/>
  <c r="A13" i="7"/>
  <c r="A13" i="18"/>
  <c r="A13" i="11"/>
  <c r="A13" i="9"/>
  <c r="A13" i="13"/>
  <c r="A13" i="15"/>
  <c r="A13" i="17"/>
  <c r="A13" i="14"/>
  <c r="A13" i="12"/>
  <c r="A13" i="16"/>
  <c r="A14" i="24"/>
  <c r="A14" i="23"/>
  <c r="A14" i="25"/>
  <c r="A14" i="22"/>
  <c r="A14" i="21"/>
  <c r="J14" i="10"/>
  <c r="J14" i="28"/>
  <c r="J14" i="2"/>
  <c r="J14" i="7"/>
  <c r="J14" i="18"/>
  <c r="J14" i="11"/>
  <c r="J14" i="9"/>
  <c r="J14" i="13"/>
  <c r="J14" i="19"/>
  <c r="J14" i="15"/>
  <c r="J14" i="17"/>
  <c r="J14" i="14"/>
  <c r="J14" i="12"/>
  <c r="J14" i="16"/>
  <c r="J14" i="20"/>
  <c r="A14" i="19"/>
  <c r="A14" i="20"/>
  <c r="A14" i="10"/>
  <c r="A14" i="28"/>
  <c r="A14" i="2"/>
  <c r="A14" i="7"/>
  <c r="A14" i="18"/>
  <c r="A14" i="11"/>
  <c r="A14" i="9"/>
  <c r="A14" i="13"/>
  <c r="A14" i="15"/>
  <c r="A14" i="17"/>
  <c r="A14" i="14"/>
  <c r="A14" i="12"/>
  <c r="A14" i="16"/>
  <c r="A15" i="24"/>
  <c r="A15" i="23"/>
  <c r="A15" i="25"/>
  <c r="A15" i="22"/>
  <c r="A15" i="21"/>
  <c r="J15" i="10"/>
  <c r="J15" i="28"/>
  <c r="J15" i="2"/>
  <c r="J15" i="7"/>
  <c r="J15" i="18"/>
  <c r="J15" i="11"/>
  <c r="J15" i="9"/>
  <c r="J15" i="13"/>
  <c r="J15" i="19"/>
  <c r="J15" i="15"/>
  <c r="J15" i="17"/>
  <c r="J15" i="14"/>
  <c r="J15" i="12"/>
  <c r="J15" i="16"/>
  <c r="J15" i="20"/>
  <c r="A15" i="19"/>
  <c r="A15" i="20"/>
  <c r="A15" i="10"/>
  <c r="A15" i="28"/>
  <c r="A15" i="2"/>
  <c r="A15" i="7"/>
  <c r="A15" i="18"/>
  <c r="A15" i="11"/>
  <c r="A15" i="9"/>
  <c r="A15" i="13"/>
  <c r="A15" i="15"/>
  <c r="A15" i="17"/>
  <c r="A15" i="14"/>
  <c r="A15" i="12"/>
  <c r="A15" i="16"/>
  <c r="A4" i="24"/>
  <c r="J4" i="28"/>
  <c r="J4" i="13"/>
  <c r="A4" i="28"/>
  <c r="J4" i="2"/>
  <c r="J4" i="9"/>
  <c r="J4" i="20"/>
  <c r="A4" i="9"/>
  <c r="A4" i="13"/>
  <c r="A4" i="15"/>
  <c r="A4" i="17"/>
  <c r="A4" i="14"/>
  <c r="A4" i="12"/>
  <c r="A4" i="16"/>
  <c r="J4" i="7"/>
  <c r="J4" i="15"/>
  <c r="A4" i="2"/>
  <c r="A4" i="7"/>
  <c r="J4" i="10"/>
  <c r="J4" i="14"/>
  <c r="A4" i="18"/>
  <c r="A4" i="21"/>
  <c r="J4" i="17"/>
  <c r="A4" i="11"/>
  <c r="J4" i="11"/>
  <c r="J4" i="19"/>
  <c r="A4" i="20"/>
  <c r="J4" i="18"/>
  <c r="A4" i="19"/>
  <c r="A4" i="25"/>
  <c r="J4" i="16"/>
  <c r="A4" i="22"/>
  <c r="J4" i="12"/>
  <c r="A4" i="23"/>
  <c r="A4" i="10"/>
  <c r="A5" i="13"/>
  <c r="A5" i="15"/>
  <c r="A5" i="17"/>
  <c r="A5" i="14"/>
  <c r="A5" i="12"/>
  <c r="A5" i="16"/>
  <c r="A5" i="24"/>
  <c r="A5" i="23"/>
  <c r="A5" i="25"/>
  <c r="A5" i="22"/>
  <c r="A5" i="21"/>
  <c r="J5" i="10"/>
  <c r="J5" i="28"/>
  <c r="J5" i="2"/>
  <c r="J5" i="7"/>
  <c r="J5" i="18"/>
  <c r="J5" i="11"/>
  <c r="J5" i="9"/>
  <c r="J5" i="13"/>
  <c r="J5" i="19"/>
  <c r="J5" i="15"/>
  <c r="J5" i="17"/>
  <c r="J5" i="14"/>
  <c r="J5" i="12"/>
  <c r="J5" i="16"/>
  <c r="J5" i="20"/>
  <c r="A5" i="19"/>
  <c r="A5" i="20"/>
  <c r="A5" i="10"/>
  <c r="A5" i="28"/>
  <c r="A5" i="2"/>
  <c r="A5" i="7"/>
  <c r="A5" i="18"/>
  <c r="A5" i="11"/>
  <c r="A5" i="9"/>
  <c r="N4" i="26"/>
  <c r="A6" i="13"/>
  <c r="A6" i="15"/>
  <c r="A6" i="17"/>
  <c r="A6" i="14"/>
  <c r="A6" i="12"/>
  <c r="A6" i="16"/>
  <c r="A6" i="24"/>
  <c r="A6" i="23"/>
  <c r="A6" i="25"/>
  <c r="A6" i="22"/>
  <c r="A6" i="21"/>
  <c r="J6" i="10"/>
  <c r="J6" i="28"/>
  <c r="J6" i="2"/>
  <c r="J6" i="7"/>
  <c r="J6" i="18"/>
  <c r="J6" i="11"/>
  <c r="J6" i="9"/>
  <c r="J6" i="13"/>
  <c r="J6" i="19"/>
  <c r="J6" i="15"/>
  <c r="J6" i="17"/>
  <c r="J6" i="14"/>
  <c r="J6" i="12"/>
  <c r="J6" i="16"/>
  <c r="J6" i="20"/>
  <c r="A6" i="19"/>
  <c r="A6" i="20"/>
  <c r="A6" i="10"/>
  <c r="A6" i="28"/>
  <c r="A6" i="2"/>
  <c r="A6" i="7"/>
  <c r="A6" i="18"/>
  <c r="A6" i="11"/>
  <c r="A6" i="9"/>
  <c r="A7" i="14"/>
  <c r="A7" i="12"/>
  <c r="A7" i="15"/>
  <c r="A7" i="17"/>
  <c r="A7" i="24"/>
  <c r="A7" i="23"/>
  <c r="A7" i="25"/>
  <c r="A7" i="22"/>
  <c r="A7" i="21"/>
  <c r="J7" i="10"/>
  <c r="J7" i="28"/>
  <c r="J7" i="2"/>
  <c r="J7" i="7"/>
  <c r="J7" i="18"/>
  <c r="J7" i="11"/>
  <c r="J7" i="9"/>
  <c r="J7" i="13"/>
  <c r="J7" i="19"/>
  <c r="J7" i="15"/>
  <c r="J7" i="17"/>
  <c r="J7" i="14"/>
  <c r="J7" i="12"/>
  <c r="J7" i="16"/>
  <c r="J7" i="20"/>
  <c r="A7" i="19"/>
  <c r="A7" i="20"/>
  <c r="A7" i="10"/>
  <c r="A7" i="28"/>
  <c r="A7" i="2"/>
  <c r="A7" i="7"/>
  <c r="A7" i="18"/>
  <c r="A7" i="11"/>
  <c r="A7" i="9"/>
  <c r="A7" i="16"/>
  <c r="A7" i="13"/>
  <c r="A8" i="24"/>
  <c r="A8" i="23"/>
  <c r="A8" i="25"/>
  <c r="A8" i="22"/>
  <c r="A8" i="21"/>
  <c r="J8" i="10"/>
  <c r="J8" i="28"/>
  <c r="J8" i="2"/>
  <c r="J8" i="7"/>
  <c r="J8" i="18"/>
  <c r="J8" i="11"/>
  <c r="J8" i="9"/>
  <c r="J8" i="13"/>
  <c r="J8" i="19"/>
  <c r="J8" i="15"/>
  <c r="J8" i="17"/>
  <c r="J8" i="14"/>
  <c r="J8" i="12"/>
  <c r="J8" i="16"/>
  <c r="J8" i="20"/>
  <c r="A8" i="19"/>
  <c r="A8" i="20"/>
  <c r="A8" i="10"/>
  <c r="A8" i="28"/>
  <c r="A8" i="2"/>
  <c r="A8" i="7"/>
  <c r="A8" i="18"/>
  <c r="A8" i="11"/>
  <c r="A8" i="9"/>
  <c r="A8" i="13"/>
  <c r="A8" i="15"/>
  <c r="A8" i="17"/>
  <c r="A8" i="14"/>
  <c r="A8" i="12"/>
  <c r="A8" i="16"/>
  <c r="A9" i="24"/>
  <c r="A9" i="23"/>
  <c r="A9" i="25"/>
  <c r="A9" i="22"/>
  <c r="A9" i="21"/>
  <c r="J9" i="10"/>
  <c r="J9" i="28"/>
  <c r="J9" i="2"/>
  <c r="J9" i="7"/>
  <c r="J9" i="18"/>
  <c r="J9" i="11"/>
  <c r="J9" i="9"/>
  <c r="J9" i="13"/>
  <c r="J9" i="19"/>
  <c r="J9" i="15"/>
  <c r="J9" i="17"/>
  <c r="J9" i="14"/>
  <c r="J9" i="12"/>
  <c r="J9" i="16"/>
  <c r="J9" i="20"/>
  <c r="A9" i="19"/>
  <c r="A9" i="20"/>
  <c r="A9" i="10"/>
  <c r="A9" i="28"/>
  <c r="A9" i="2"/>
  <c r="A9" i="7"/>
  <c r="A9" i="18"/>
  <c r="A9" i="11"/>
  <c r="A9" i="9"/>
  <c r="A9" i="13"/>
  <c r="A9" i="15"/>
  <c r="A9" i="17"/>
  <c r="A9" i="14"/>
  <c r="A9" i="12"/>
  <c r="A9" i="16"/>
  <c r="A10" i="24"/>
  <c r="A10" i="23"/>
  <c r="A10" i="25"/>
  <c r="A10" i="22"/>
  <c r="A10" i="21"/>
  <c r="J10" i="10"/>
  <c r="J10" i="28"/>
  <c r="J10" i="2"/>
  <c r="J10" i="7"/>
  <c r="J10" i="18"/>
  <c r="J10" i="11"/>
  <c r="J10" i="9"/>
  <c r="J10" i="13"/>
  <c r="J10" i="19"/>
  <c r="J10" i="15"/>
  <c r="J10" i="17"/>
  <c r="J10" i="14"/>
  <c r="J10" i="12"/>
  <c r="J10" i="16"/>
  <c r="J10" i="20"/>
  <c r="A10" i="19"/>
  <c r="A10" i="20"/>
  <c r="A10" i="10"/>
  <c r="A10" i="28"/>
  <c r="A10" i="2"/>
  <c r="A10" i="7"/>
  <c r="A10" i="18"/>
  <c r="A10" i="11"/>
  <c r="A10" i="9"/>
  <c r="A10" i="13"/>
  <c r="A10" i="15"/>
  <c r="A10" i="17"/>
  <c r="A10" i="14"/>
  <c r="A10" i="12"/>
  <c r="A10" i="16"/>
  <c r="A12" i="24"/>
  <c r="A12" i="23"/>
  <c r="A12" i="25"/>
  <c r="A12" i="22"/>
  <c r="A12" i="21"/>
  <c r="J12" i="10"/>
  <c r="J12" i="28"/>
  <c r="J12" i="2"/>
  <c r="J12" i="7"/>
  <c r="J12" i="18"/>
  <c r="J12" i="11"/>
  <c r="J12" i="9"/>
  <c r="J12" i="13"/>
  <c r="J12" i="19"/>
  <c r="J12" i="15"/>
  <c r="J12" i="17"/>
  <c r="J12" i="14"/>
  <c r="J12" i="12"/>
  <c r="J12" i="16"/>
  <c r="J12" i="20"/>
  <c r="A12" i="19"/>
  <c r="A12" i="20"/>
  <c r="A12" i="10"/>
  <c r="A12" i="28"/>
  <c r="A12" i="2"/>
  <c r="A12" i="7"/>
  <c r="A12" i="18"/>
  <c r="A12" i="11"/>
  <c r="A12" i="9"/>
  <c r="A12" i="13"/>
  <c r="A12" i="15"/>
  <c r="A12" i="17"/>
  <c r="A12" i="14"/>
  <c r="A12" i="12"/>
  <c r="A12" i="16"/>
  <c r="O16" i="18"/>
  <c r="M17" i="26"/>
  <c r="P17" i="26" s="1"/>
  <c r="N16" i="18"/>
  <c r="Q14" i="13"/>
  <c r="Q15" i="13" s="1"/>
  <c r="O13" i="13"/>
  <c r="N13" i="13" s="1"/>
  <c r="P13" i="13" s="1"/>
  <c r="M8" i="26" s="1"/>
  <c r="Q13" i="11"/>
  <c r="O12" i="11"/>
  <c r="N12" i="11" s="1"/>
  <c r="P12" i="11" s="1"/>
  <c r="Q13" i="28"/>
  <c r="O12" i="28"/>
  <c r="N12" i="28" s="1"/>
  <c r="P12" i="28" s="1"/>
  <c r="L8" i="26"/>
  <c r="Q12" i="14"/>
  <c r="O11" i="14"/>
  <c r="N11" i="14" s="1"/>
  <c r="P11" i="14" s="1"/>
  <c r="K15" i="26" s="1"/>
  <c r="Q13" i="9"/>
  <c r="O12" i="9"/>
  <c r="N12" i="9" s="1"/>
  <c r="P12" i="9" s="1"/>
  <c r="N11" i="9"/>
  <c r="N5" i="26"/>
  <c r="Q10" i="2"/>
  <c r="O10" i="2"/>
  <c r="L10" i="2"/>
  <c r="M10" i="2"/>
  <c r="R11" i="2"/>
  <c r="K11" i="2"/>
  <c r="L11" i="2" s="1"/>
  <c r="T11" i="2"/>
  <c r="P24" i="26"/>
  <c r="P23" i="26"/>
  <c r="P19" i="26"/>
  <c r="P9" i="26"/>
  <c r="P13" i="26"/>
  <c r="P22" i="26"/>
  <c r="P16" i="26"/>
  <c r="P10" i="26"/>
  <c r="P20" i="26"/>
  <c r="P21" i="26"/>
  <c r="P12" i="26"/>
  <c r="P18" i="26"/>
  <c r="H12" i="2"/>
  <c r="T12" i="2" s="1"/>
  <c r="I13" i="4"/>
  <c r="P20" i="4"/>
  <c r="P15" i="4"/>
  <c r="P10" i="4"/>
  <c r="P23" i="4"/>
  <c r="P9" i="4"/>
  <c r="P19" i="4"/>
  <c r="P22" i="4"/>
  <c r="P17" i="4"/>
  <c r="P6" i="4"/>
  <c r="P6" i="26"/>
  <c r="P7" i="4"/>
  <c r="P24" i="4"/>
  <c r="P16" i="4"/>
  <c r="P8" i="4"/>
  <c r="D13" i="4"/>
  <c r="E13" i="4"/>
  <c r="F13" i="4"/>
  <c r="G13" i="4"/>
  <c r="H13" i="4"/>
  <c r="J13" i="4"/>
  <c r="K13" i="4"/>
  <c r="P11" i="4"/>
  <c r="P18" i="4"/>
  <c r="P5" i="4"/>
  <c r="P14" i="4"/>
  <c r="P12" i="4"/>
  <c r="Q14" i="28" l="1"/>
  <c r="Q15" i="28" s="1"/>
  <c r="O13" i="28"/>
  <c r="N13" i="28" s="1"/>
  <c r="P13" i="28" s="1"/>
  <c r="M14" i="26" s="1"/>
  <c r="Q14" i="11"/>
  <c r="Q15" i="11" s="1"/>
  <c r="O13" i="11"/>
  <c r="N13" i="11" s="1"/>
  <c r="P13" i="11" s="1"/>
  <c r="M5" i="26" s="1"/>
  <c r="P16" i="13"/>
  <c r="O16" i="13"/>
  <c r="P8" i="26"/>
  <c r="N16" i="13"/>
  <c r="L5" i="26"/>
  <c r="L14" i="26"/>
  <c r="Q13" i="14"/>
  <c r="O12" i="14"/>
  <c r="N12" i="14" s="1"/>
  <c r="P12" i="14" s="1"/>
  <c r="L7" i="26"/>
  <c r="P11" i="9"/>
  <c r="Q14" i="9"/>
  <c r="O13" i="9"/>
  <c r="N13" i="9" s="1"/>
  <c r="P13" i="9" s="1"/>
  <c r="Q11" i="2"/>
  <c r="O11" i="2" s="1"/>
  <c r="R12" i="2"/>
  <c r="M11" i="2"/>
  <c r="L13" i="4"/>
  <c r="K12" i="2"/>
  <c r="H13" i="2"/>
  <c r="D11" i="26"/>
  <c r="O16" i="28" l="1"/>
  <c r="P14" i="26"/>
  <c r="P16" i="28"/>
  <c r="N16" i="28"/>
  <c r="Q14" i="14"/>
  <c r="Q15" i="14" s="1"/>
  <c r="O13" i="14"/>
  <c r="N13" i="14" s="1"/>
  <c r="P13" i="14" s="1"/>
  <c r="M15" i="26" s="1"/>
  <c r="O16" i="11"/>
  <c r="N16" i="11"/>
  <c r="P16" i="11"/>
  <c r="P5" i="26"/>
  <c r="L15" i="26"/>
  <c r="M7" i="26"/>
  <c r="Q15" i="9"/>
  <c r="O15" i="9" s="1"/>
  <c r="N15" i="9" s="1"/>
  <c r="P15" i="9" s="1"/>
  <c r="O14" i="9"/>
  <c r="K7" i="26"/>
  <c r="T13" i="2"/>
  <c r="Q12" i="2"/>
  <c r="R13" i="2"/>
  <c r="H14" i="2"/>
  <c r="H18" i="2" s="1"/>
  <c r="H15" i="2"/>
  <c r="K13" i="2"/>
  <c r="M13" i="4"/>
  <c r="M12" i="2"/>
  <c r="L12" i="2"/>
  <c r="E11" i="26"/>
  <c r="O16" i="14" l="1"/>
  <c r="P15" i="26"/>
  <c r="P16" i="14"/>
  <c r="N16" i="14"/>
  <c r="O7" i="26"/>
  <c r="N14" i="9"/>
  <c r="O16" i="9"/>
  <c r="H21" i="2" a="1"/>
  <c r="H21" i="2" s="1"/>
  <c r="K14" i="2"/>
  <c r="T14" i="2"/>
  <c r="T15" i="2"/>
  <c r="H17" i="2"/>
  <c r="H20" i="2"/>
  <c r="F22" i="30" s="1"/>
  <c r="F28" i="30" s="1"/>
  <c r="F31" i="30" s="1"/>
  <c r="F45" i="30" s="1"/>
  <c r="H19" i="2" a="1"/>
  <c r="H19" i="2" s="1"/>
  <c r="Q13" i="2"/>
  <c r="O13" i="2" s="1"/>
  <c r="O12" i="2"/>
  <c r="R14" i="2"/>
  <c r="H16" i="2"/>
  <c r="H22" i="30" s="1"/>
  <c r="N13" i="4"/>
  <c r="K15" i="2"/>
  <c r="O13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1" i="4"/>
  <c r="K18" i="2"/>
  <c r="K19" i="2" a="1"/>
  <c r="K19" i="2" s="1"/>
  <c r="M14" i="2"/>
  <c r="L14" i="2"/>
  <c r="P13" i="4"/>
  <c r="M15" i="2"/>
  <c r="K16" i="2"/>
  <c r="L15" i="2"/>
  <c r="K20" i="2"/>
  <c r="K17" i="2"/>
  <c r="N7" i="26" l="1"/>
  <c r="P7" i="26" s="1"/>
  <c r="P16" i="9"/>
  <c r="O15" i="2"/>
  <c r="G22" i="30"/>
  <c r="K22" i="2"/>
  <c r="L16" i="2"/>
  <c r="D22" i="30" s="1"/>
  <c r="M16" i="2"/>
  <c r="G29" i="30" l="1"/>
  <c r="G31" i="30" s="1"/>
  <c r="G49" i="30" s="1"/>
  <c r="D28" i="30"/>
  <c r="D31" i="30" s="1"/>
  <c r="D33" i="30" s="1"/>
  <c r="I22" i="30"/>
  <c r="I28" i="30" s="1"/>
  <c r="I31" i="30" s="1"/>
  <c r="I57" i="30" s="1"/>
  <c r="N6" i="2"/>
  <c r="P6" i="2" s="1"/>
  <c r="F11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1" i="26" l="1"/>
  <c r="N11" i="26"/>
  <c r="K11" i="26"/>
  <c r="I11" i="26"/>
  <c r="O11" i="26"/>
  <c r="L11" i="26"/>
  <c r="J11" i="26"/>
  <c r="M11" i="26"/>
  <c r="P16" i="2"/>
  <c r="N16" i="2"/>
  <c r="G11" i="26"/>
  <c r="P11" i="26" l="1"/>
</calcChain>
</file>

<file path=xl/sharedStrings.xml><?xml version="1.0" encoding="utf-8"?>
<sst xmlns="http://schemas.openxmlformats.org/spreadsheetml/2006/main" count="913" uniqueCount="108">
  <si>
    <t>TOTAL</t>
  </si>
  <si>
    <t>NOMBRE</t>
  </si>
  <si>
    <t>R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</si>
  <si>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</si>
  <si>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</si>
  <si>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</si>
  <si>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</si>
  <si>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</si>
  <si>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</si>
  <si>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</si>
  <si>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</si>
  <si>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</si>
  <si>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</si>
  <si>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</si>
  <si>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</si>
  <si>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</si>
  <si>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</si>
  <si>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</si>
  <si>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</si>
  <si>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</si>
  <si>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</si>
  <si>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</si>
  <si>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</si>
  <si>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</si>
  <si>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</si>
  <si>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</si>
  <si>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</si>
  <si>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</si>
  <si>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</si>
  <si>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</si>
  <si>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</si>
  <si>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</si>
  <si>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</si>
  <si>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</si>
  <si>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</si>
  <si>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</si>
  <si>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</si>
  <si>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</si>
  <si>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</si>
  <si>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</si>
  <si>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</si>
  <si>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</si>
  <si>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</si>
  <si>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</si>
  <si>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</si>
  <si>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</si>
  <si>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</si>
  <si>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</si>
  <si>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</si>
  <si>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</si>
  <si>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</si>
  <si>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</si>
  <si>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</si>
  <si>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</si>
  <si>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</si>
  <si>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</si>
  <si>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</si>
  <si>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</si>
  <si>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</si>
  <si>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</si>
  <si>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</si>
  <si>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</si>
  <si>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</si>
  <si>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</si>
  <si>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</si>
  <si>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</si>
  <si>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</si>
  <si>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</si>
  <si>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</si>
  <si>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</si>
  <si>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</si>
  <si>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</si>
  <si>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</si>
  <si>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</si>
  <si>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</si>
  <si>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</si>
  <si>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</si>
  <si>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</si>
  <si>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</si>
  <si>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</si>
  <si>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</si>
  <si>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</si>
  <si>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</si>
  <si>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</si>
  <si>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</si>
  <si>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</si>
  <si>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</si>
  <si>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</si>
  <si>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</si>
  <si>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</si>
  <si>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</si>
  <si>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</si>
  <si>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</si>
  <si>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</si>
  <si>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</si>
  <si>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</si>
  <si>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</si>
  <si>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Trofeo Regularidad 2025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</si>
  <si>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</si>
  <si>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</si>
  <si>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</si>
  <si>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</si>
  <si>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</si>
  <si>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</si>
  <si>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</si>
  <si>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</si>
  <si>
    <t>Enrique Guerrero García</t>
  </si>
  <si>
    <t>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</si>
</sst>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1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8" fillId="2" borderId="0" xfId="0" applyFont="1" applyFill="1"/>
    <xf numFmtId="0" fontId="10" fillId="2" borderId="0" xfId="0" applyFont="1" applyFill="1"/>
    <xf numFmtId="0" fontId="17" fillId="0" borderId="2" xfId="0" applyFont="1" applyBorder="1" applyAlignment="1">
      <alignment horizontal="left"/>
    </xf>
    <xf numFmtId="0" fontId="18" fillId="2" borderId="0" xfId="0" applyFont="1" applyFill="1"/>
    <xf numFmtId="0" fontId="23" fillId="2" borderId="0" xfId="0" applyFont="1" applyFill="1"/>
    <xf numFmtId="0" fontId="16" fillId="2" borderId="0" xfId="0" applyFont="1" applyFill="1" applyAlignment="1" applyProtection="1">
      <alignment horizontal="center"/>
      <protection locked="0"/>
    </xf>
    <xf numFmtId="0" fontId="16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1" fontId="15" fillId="2" borderId="0" xfId="0" applyNumberFormat="1" applyFont="1" applyFill="1" applyProtection="1">
      <protection locked="0"/>
    </xf>
    <xf numFmtId="0" fontId="10" fillId="2" borderId="0" xfId="0" applyFont="1" applyFill="1" applyAlignment="1">
      <alignment horizontal="center"/>
    </xf>
    <xf numFmtId="1" fontId="20" fillId="2" borderId="0" xfId="0" applyNumberFormat="1" applyFont="1" applyFill="1"/>
    <xf numFmtId="0" fontId="1" fillId="0" borderId="0" xfId="0" applyFont="1"/>
    <xf numFmtId="0" fontId="20" fillId="2" borderId="0" xfId="0" applyFont="1" applyFill="1" applyAlignment="1">
      <alignment horizontal="center"/>
    </xf>
    <xf numFmtId="0" fontId="9" fillId="0" borderId="0" xfId="0" applyFont="1"/>
    <xf numFmtId="0" fontId="9" fillId="0" borderId="2" xfId="0" applyFont="1" applyBorder="1"/>
    <xf numFmtId="0" fontId="10" fillId="0" borderId="0" xfId="0" applyFont="1"/>
    <xf numFmtId="0" fontId="16" fillId="2" borderId="0" xfId="0" applyFont="1" applyFill="1"/>
    <xf numFmtId="0" fontId="16" fillId="0" borderId="0" xfId="0" applyFont="1"/>
    <xf numFmtId="0" fontId="26" fillId="0" borderId="8" xfId="0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4" fontId="10" fillId="0" borderId="11" xfId="0" applyNumberFormat="1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7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27" fillId="0" borderId="0" xfId="0" quotePrefix="1" applyFont="1" applyAlignment="1">
      <alignment vertical="center"/>
    </xf>
    <xf numFmtId="0" fontId="20" fillId="2" borderId="14" xfId="0" applyFont="1" applyFill="1" applyBorder="1" applyAlignment="1">
      <alignment horizontal="center"/>
    </xf>
    <xf numFmtId="1" fontId="24" fillId="2" borderId="0" xfId="0" applyNumberFormat="1" applyFont="1" applyFill="1" applyAlignment="1" applyProtection="1">
      <alignment horizontal="center"/>
      <protection locked="0"/>
    </xf>
    <xf numFmtId="1" fontId="24" fillId="2" borderId="12" xfId="0" applyNumberFormat="1" applyFont="1" applyFill="1" applyBorder="1" applyAlignment="1" applyProtection="1">
      <alignment horizontal="center"/>
      <protection locked="0"/>
    </xf>
    <xf numFmtId="3" fontId="20" fillId="2" borderId="0" xfId="0" applyNumberFormat="1" applyFont="1" applyFill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0" fillId="0" borderId="18" xfId="0" applyFont="1" applyBorder="1" applyAlignment="1">
      <alignment horizontal="center"/>
    </xf>
    <xf numFmtId="0" fontId="31" fillId="2" borderId="1" xfId="0" applyFont="1" applyFill="1" applyBorder="1" applyAlignment="1">
      <alignment horizontal="center"/>
    </xf>
    <xf numFmtId="0" fontId="31" fillId="2" borderId="1" xfId="0" applyFont="1" applyFill="1" applyBorder="1"/>
    <xf numFmtId="1" fontId="24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165" fontId="24" fillId="2" borderId="0" xfId="0" applyNumberFormat="1" applyFont="1" applyFill="1" applyAlignment="1">
      <alignment horizontal="center"/>
    </xf>
    <xf numFmtId="165" fontId="24" fillId="2" borderId="12" xfId="0" applyNumberFormat="1" applyFont="1" applyFill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165" fontId="10" fillId="0" borderId="16" xfId="0" applyNumberFormat="1" applyFont="1" applyBorder="1" applyAlignment="1">
      <alignment horizontal="center"/>
    </xf>
    <xf numFmtId="0" fontId="27" fillId="0" borderId="0" xfId="0" applyFont="1"/>
    <xf numFmtId="0" fontId="10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2" fillId="0" borderId="0" xfId="0" applyFont="1"/>
    <xf numFmtId="0" fontId="4" fillId="0" borderId="2" xfId="0" applyFont="1" applyBorder="1"/>
    <xf numFmtId="0" fontId="10" fillId="0" borderId="2" xfId="0" applyFont="1" applyBorder="1"/>
    <xf numFmtId="0" fontId="33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2" fillId="0" borderId="0" xfId="0" applyNumberFormat="1" applyFont="1"/>
    <xf numFmtId="3" fontId="10" fillId="0" borderId="5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34" fillId="0" borderId="0" xfId="0" applyFont="1" applyAlignment="1">
      <alignment horizontal="center"/>
    </xf>
    <xf numFmtId="0" fontId="20" fillId="3" borderId="13" xfId="0" applyFont="1" applyFill="1" applyBorder="1" applyAlignment="1">
      <alignment horizontal="center"/>
    </xf>
    <xf numFmtId="0" fontId="20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3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quotePrefix="1" applyFont="1" applyAlignment="1">
      <alignment vertical="center"/>
    </xf>
    <xf numFmtId="0" fontId="35" fillId="0" borderId="0" xfId="0" applyFont="1"/>
    <xf numFmtId="0" fontId="26" fillId="2" borderId="19" xfId="0" applyFont="1" applyFill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0" fontId="26" fillId="2" borderId="0" xfId="0" applyFont="1" applyFill="1" applyAlignment="1">
      <alignment horizontal="center"/>
    </xf>
    <xf numFmtId="0" fontId="26" fillId="2" borderId="20" xfId="0" applyFont="1" applyFill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0" fontId="36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0" fillId="0" borderId="10" xfId="0" applyNumberFormat="1" applyFont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/>
    <xf numFmtId="0" fontId="12" fillId="0" borderId="0" xfId="0" quotePrefix="1" applyFont="1"/>
    <xf numFmtId="0" fontId="20" fillId="0" borderId="0" xfId="0" applyFont="1"/>
    <xf numFmtId="1" fontId="24" fillId="0" borderId="1" xfId="0" applyNumberFormat="1" applyFont="1" applyBorder="1" applyAlignment="1">
      <alignment horizontal="center"/>
    </xf>
    <xf numFmtId="3" fontId="24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3" fontId="16" fillId="2" borderId="0" xfId="0" applyNumberFormat="1" applyFont="1" applyFill="1" applyAlignment="1" applyProtection="1">
      <alignment horizontal="center"/>
      <protection locked="0"/>
    </xf>
    <xf numFmtId="2" fontId="10" fillId="0" borderId="2" xfId="0" applyNumberFormat="1" applyFont="1" applyBorder="1" applyAlignment="1">
      <alignment horizontal="center"/>
    </xf>
    <xf numFmtId="0" fontId="30" fillId="0" borderId="0" xfId="0" quotePrefix="1" applyFont="1"/>
    <xf numFmtId="0" fontId="38" fillId="0" borderId="0" xfId="0" quotePrefix="1" applyFont="1"/>
    <xf numFmtId="0" fontId="39" fillId="0" borderId="0" xfId="0" quotePrefix="1" applyFont="1"/>
    <xf numFmtId="0" fontId="4" fillId="0" borderId="2" xfId="0" applyFont="1" applyBorder="1" applyAlignment="1">
      <alignment horizontal="center" wrapText="1"/>
    </xf>
    <xf numFmtId="1" fontId="10" fillId="0" borderId="1" xfId="0" applyNumberFormat="1" applyFont="1" applyBorder="1" applyAlignment="1">
      <alignment horizontal="center"/>
    </xf>
    <xf numFmtId="1" fontId="24" fillId="0" borderId="7" xfId="0" applyNumberFormat="1" applyFont="1" applyBorder="1" applyAlignment="1">
      <alignment horizontal="center"/>
    </xf>
    <xf numFmtId="3" fontId="24" fillId="0" borderId="7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4" fillId="0" borderId="7" xfId="0" applyNumberFormat="1" applyFont="1" applyBorder="1" applyAlignment="1">
      <alignment horizontal="center"/>
    </xf>
    <xf numFmtId="0" fontId="31" fillId="2" borderId="7" xfId="0" applyFont="1" applyFill="1" applyBorder="1" applyAlignment="1">
      <alignment horizontal="center"/>
    </xf>
    <xf numFmtId="0" fontId="31" fillId="2" borderId="7" xfId="0" applyFont="1" applyFill="1" applyBorder="1"/>
    <xf numFmtId="1" fontId="24" fillId="2" borderId="7" xfId="0" applyNumberFormat="1" applyFont="1" applyFill="1" applyBorder="1" applyAlignment="1">
      <alignment horizontal="center"/>
    </xf>
    <xf numFmtId="3" fontId="20" fillId="2" borderId="7" xfId="0" applyNumberFormat="1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2" borderId="22" xfId="0" applyFont="1" applyFill="1" applyBorder="1" applyAlignment="1">
      <alignment horizontal="center"/>
    </xf>
    <xf numFmtId="165" fontId="25" fillId="2" borderId="22" xfId="0" applyNumberFormat="1" applyFont="1" applyFill="1" applyBorder="1" applyAlignment="1" applyProtection="1">
      <alignment horizontal="center"/>
      <protection locked="0"/>
    </xf>
    <xf numFmtId="0" fontId="20" fillId="2" borderId="23" xfId="0" applyFont="1" applyFill="1" applyBorder="1" applyAlignment="1">
      <alignment horizontal="center"/>
    </xf>
    <xf numFmtId="0" fontId="20" fillId="2" borderId="21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center"/>
    </xf>
    <xf numFmtId="164" fontId="24" fillId="2" borderId="22" xfId="0" applyNumberFormat="1" applyFont="1" applyFill="1" applyBorder="1" applyAlignment="1">
      <alignment horizontal="center"/>
    </xf>
    <xf numFmtId="0" fontId="24" fillId="2" borderId="23" xfId="0" applyFont="1" applyFill="1" applyBorder="1" applyAlignment="1">
      <alignment horizontal="center"/>
    </xf>
    <xf numFmtId="0" fontId="4" fillId="0" borderId="19" xfId="0" applyFont="1" applyBorder="1"/>
    <xf numFmtId="0" fontId="10" fillId="0" borderId="19" xfId="0" applyFont="1" applyBorder="1"/>
    <xf numFmtId="1" fontId="10" fillId="0" borderId="19" xfId="0" applyNumberFormat="1" applyFont="1" applyBorder="1" applyAlignment="1">
      <alignment horizontal="center"/>
    </xf>
    <xf numFmtId="0" fontId="10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2" fillId="0" borderId="0" xfId="0" applyFont="1" applyAlignment="1">
      <alignment horizontal="left"/>
    </xf>
    <xf numFmtId="1" fontId="25" fillId="2" borderId="0" xfId="0" applyNumberFormat="1" applyFont="1" applyFill="1" applyAlignment="1" applyProtection="1">
      <alignment horizontal="center"/>
      <protection locked="0"/>
    </xf>
    <xf numFmtId="0" fontId="25" fillId="2" borderId="0" xfId="0" applyFont="1" applyFill="1" applyAlignment="1" applyProtection="1">
      <alignment horizontal="center"/>
      <protection locked="0"/>
    </xf>
    <xf numFmtId="0" fontId="25" fillId="2" borderId="12" xfId="0" applyFont="1" applyFill="1" applyBorder="1" applyAlignment="1" applyProtection="1">
      <alignment horizontal="center"/>
      <protection locked="0"/>
    </xf>
    <xf numFmtId="1" fontId="20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0" fillId="2" borderId="12" xfId="0" applyNumberFormat="1" applyFont="1" applyFill="1" applyBorder="1" applyAlignment="1">
      <alignment horizontal="center"/>
    </xf>
    <xf numFmtId="3" fontId="20" fillId="2" borderId="0" xfId="0" applyNumberFormat="1" applyFont="1" applyFill="1" applyAlignment="1">
      <alignment horizontal="center"/>
    </xf>
    <xf numFmtId="1" fontId="15" fillId="2" borderId="0" xfId="0" applyNumberFormat="1" applyFont="1" applyFill="1"/>
    <xf numFmtId="0" fontId="4" fillId="0" borderId="6" xfId="0" applyFont="1" applyBorder="1"/>
    <xf numFmtId="0" fontId="4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4" fillId="2" borderId="0" xfId="0" applyNumberFormat="1" applyFont="1" applyFill="1" applyAlignment="1">
      <alignment horizontal="center"/>
    </xf>
    <xf numFmtId="1" fontId="24" fillId="2" borderId="12" xfId="0" applyNumberFormat="1" applyFont="1" applyFill="1" applyBorder="1" applyAlignment="1">
      <alignment horizontal="center"/>
    </xf>
    <xf numFmtId="0" fontId="7" fillId="2" borderId="0" xfId="0" applyFont="1" applyFill="1" applyProtection="1">
      <protection locked="0"/>
    </xf>
    <xf numFmtId="0" fontId="1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2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Guerrero!$A$4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Guerrero!$A$5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Guerrero!$A$6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Guerrero!$A$7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Guerrero!$A$8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Guerrero!$H$8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Guerrero!$A$9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Guerrero!$A$10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Guerrero!$A$11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Guerrero!$A$12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Guerrero!$A$13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Guerrero!$A$14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Guerrero!$A$15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13-jul.-25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28-sep.-25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2505074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/>
  </sheetViews>
  <sheetFormatPr baseColWidth="10" defaultRowHeight="12.75" x14ac:dyDescent="0.2"/>
  <sheetData>
    <row r="1" spans="1:1" ht="26.25" x14ac:dyDescent="0.4">
      <c r="A1" s="106" t="s">
        <v>33</v>
      </c>
    </row>
    <row r="4" spans="1:1" ht="15" customHeight="1" x14ac:dyDescent="0.2">
      <c r="A4" s="120" t="s">
        <v>38</v>
      </c>
    </row>
    <row r="5" spans="1:1" ht="15" customHeight="1" x14ac:dyDescent="0.2"/>
    <row r="6" spans="1:1" ht="15" customHeight="1" x14ac:dyDescent="0.2">
      <c r="A6" s="127" t="s">
        <v>39</v>
      </c>
    </row>
    <row r="7" spans="1:1" ht="15" customHeight="1" x14ac:dyDescent="0.2"/>
    <row r="8" spans="1:1" ht="15" customHeight="1" x14ac:dyDescent="0.2">
      <c r="A8" s="128" t="s">
        <v>43</v>
      </c>
    </row>
    <row r="9" spans="1:1" ht="15" customHeight="1" x14ac:dyDescent="0.2">
      <c r="A9" s="128" t="s">
        <v>45</v>
      </c>
    </row>
    <row r="10" spans="1:1" ht="15" customHeight="1" x14ac:dyDescent="0.2">
      <c r="A10" s="128" t="s">
        <v>46</v>
      </c>
    </row>
    <row r="11" spans="1:1" ht="15" customHeight="1" x14ac:dyDescent="0.2">
      <c r="A11" s="128" t="s">
        <v>44</v>
      </c>
    </row>
    <row r="12" spans="1:1" ht="15" customHeight="1" x14ac:dyDescent="0.2"/>
    <row r="13" spans="1:1" ht="15" customHeight="1" x14ac:dyDescent="0.2">
      <c r="A13" s="120" t="s">
        <v>47</v>
      </c>
    </row>
    <row r="14" spans="1:1" ht="15" customHeight="1" x14ac:dyDescent="0.2"/>
    <row r="15" spans="1:1" ht="15" customHeight="1" x14ac:dyDescent="0.2">
      <c r="A15" s="129" t="s">
        <v>49</v>
      </c>
    </row>
    <row r="16" spans="1:1" ht="15" customHeight="1" x14ac:dyDescent="0.2">
      <c r="A16" s="129" t="s">
        <v>48</v>
      </c>
    </row>
    <row r="20" spans="1:1" ht="15" x14ac:dyDescent="0.2">
      <c r="A20" s="168" t="s">
        <v>80</v>
      </c>
    </row>
    <row r="21" spans="1:1" ht="15" x14ac:dyDescent="0.2">
      <c r="A21" s="168" t="s">
        <v>81</v>
      </c>
    </row>
    <row r="22" spans="1:1" x14ac:dyDescent="0.2">
      <c r="A22" s="169" t="s">
        <v>82</v>
      </c>
    </row>
    <row r="23" spans="1:1" x14ac:dyDescent="0.2">
      <c r="A23" s="169" t="s">
        <v>83</v>
      </c>
    </row>
    <row r="24" spans="1:1" x14ac:dyDescent="0.2">
      <c r="A24" s="169" t="s">
        <v>84</v>
      </c>
    </row>
    <row r="25" spans="1:1" x14ac:dyDescent="0.2">
      <c r="A25" s="169" t="s">
        <v>85</v>
      </c>
    </row>
    <row r="26" spans="1:1" x14ac:dyDescent="0.2">
      <c r="A26" s="169" t="s">
        <v>86</v>
      </c>
    </row>
    <row r="27" spans="1:1" x14ac:dyDescent="0.2">
      <c r="A27" s="169" t="s">
        <v>87</v>
      </c>
    </row>
    <row r="28" spans="1:1" x14ac:dyDescent="0.2">
      <c r="A28" s="169" t="s">
        <v>88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G12" sqref="G12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23833</v>
      </c>
      <c r="B2" s="10" t="s">
        <v>66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171">
        <f>+SUM(B4:G4)</f>
        <v>0</v>
      </c>
      <c r="I4" s="79"/>
      <c r="J4" s="56">
        <f>+TOTALES!$D$4</f>
        <v>45669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87</v>
      </c>
      <c r="C5" s="159">
        <v>81</v>
      </c>
      <c r="D5" s="159">
        <v>84</v>
      </c>
      <c r="E5" s="159">
        <v>93</v>
      </c>
      <c r="F5" s="159">
        <v>85</v>
      </c>
      <c r="G5" s="159">
        <v>88</v>
      </c>
      <c r="H5" s="171">
        <f t="shared" ref="H5:H15" si="2">+SUM(B5:G5)</f>
        <v>518</v>
      </c>
      <c r="I5" s="79"/>
      <c r="J5" s="56">
        <f>+TOTALES!$E$4</f>
        <v>45690</v>
      </c>
      <c r="K5" s="66">
        <f t="shared" ref="K5:K15" si="3">+H5</f>
        <v>518</v>
      </c>
      <c r="L5" s="67">
        <f t="shared" ref="L5:L15" si="4">+IF(K5=0,0,1)</f>
        <v>1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1</v>
      </c>
      <c r="S5" s="115">
        <f t="shared" si="1"/>
        <v>93</v>
      </c>
      <c r="T5" s="124">
        <f t="shared" ref="T5:T15" si="5">IF(H5=0,0,+((+S5-MIN(B5:G5))/AVERAGE(B5:G5)))</f>
        <v>0.138996138996139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85</v>
      </c>
      <c r="C6" s="159">
        <v>81</v>
      </c>
      <c r="D6" s="159">
        <v>87</v>
      </c>
      <c r="E6" s="159">
        <v>82</v>
      </c>
      <c r="F6" s="159">
        <v>89</v>
      </c>
      <c r="G6" s="159">
        <v>89</v>
      </c>
      <c r="H6" s="171">
        <f t="shared" si="2"/>
        <v>513</v>
      </c>
      <c r="I6" s="79"/>
      <c r="J6" s="56">
        <f>+TOTALES!$F$4</f>
        <v>45718</v>
      </c>
      <c r="K6" s="66">
        <f t="shared" si="3"/>
        <v>513</v>
      </c>
      <c r="L6" s="67">
        <f t="shared" si="4"/>
        <v>1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1</v>
      </c>
      <c r="Q6" s="68">
        <f>+K5</f>
        <v>518</v>
      </c>
      <c r="R6" s="68">
        <f>+K4</f>
        <v>0</v>
      </c>
      <c r="S6" s="115">
        <f t="shared" si="1"/>
        <v>89</v>
      </c>
      <c r="T6" s="124">
        <f t="shared" si="5"/>
        <v>9.3567251461988299E-2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80</v>
      </c>
      <c r="C7" s="159">
        <v>75</v>
      </c>
      <c r="D7" s="159">
        <v>84</v>
      </c>
      <c r="E7" s="159">
        <v>86</v>
      </c>
      <c r="F7" s="159">
        <v>88</v>
      </c>
      <c r="G7" s="159">
        <v>84</v>
      </c>
      <c r="H7" s="171">
        <f t="shared" si="2"/>
        <v>497</v>
      </c>
      <c r="I7" s="79"/>
      <c r="J7" s="56">
        <f>+TOTALES!$G$4</f>
        <v>45753</v>
      </c>
      <c r="K7" s="66">
        <f t="shared" si="3"/>
        <v>497</v>
      </c>
      <c r="L7" s="67">
        <f t="shared" si="4"/>
        <v>1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1</v>
      </c>
      <c r="Q7" s="68">
        <f>IF(SUM(K6:K7)=0,+Q6,+LOOKUP(2,1/($K$4:K6&gt;0),$K$4:K6))</f>
        <v>513</v>
      </c>
      <c r="R7" s="68">
        <f>+IF(K6=0,+R6,+LOOKUP(2,1/($K$4:K5&gt;0),$K$4:K5))</f>
        <v>518</v>
      </c>
      <c r="S7" s="115">
        <f t="shared" si="1"/>
        <v>88</v>
      </c>
      <c r="T7" s="124">
        <f t="shared" si="5"/>
        <v>0.15694164989939638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0</v>
      </c>
      <c r="C8" s="159">
        <v>0</v>
      </c>
      <c r="D8" s="159">
        <v>0</v>
      </c>
      <c r="E8" s="159">
        <v>0</v>
      </c>
      <c r="F8" s="159">
        <v>0</v>
      </c>
      <c r="G8" s="159">
        <v>0</v>
      </c>
      <c r="H8" s="171">
        <f t="shared" si="2"/>
        <v>0</v>
      </c>
      <c r="I8" s="79"/>
      <c r="J8" s="56">
        <f>+TOTALES!$H$4</f>
        <v>45795</v>
      </c>
      <c r="K8" s="66">
        <f t="shared" si="3"/>
        <v>0</v>
      </c>
      <c r="L8" s="67">
        <f t="shared" si="4"/>
        <v>0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0</v>
      </c>
      <c r="Q8" s="68">
        <f>IF(SUM(K7:K8)=0,+Q7,+LOOKUP(2,1/($K$4:K7&gt;0),$K$4:K7))</f>
        <v>497</v>
      </c>
      <c r="R8" s="68">
        <f>+IF(K7=0,+R7,+LOOKUP(2,1/($K$4:K6&gt;0),$K$4:K6))</f>
        <v>513</v>
      </c>
      <c r="S8" s="115">
        <f t="shared" si="1"/>
        <v>0</v>
      </c>
      <c r="T8" s="124">
        <f t="shared" si="5"/>
        <v>0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497</v>
      </c>
      <c r="R9" s="68">
        <f>+IF(K8=0,+R8,+LOOKUP(2,1/($K$4:K7&gt;0),$K$4:K7))</f>
        <v>513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86</v>
      </c>
      <c r="C10" s="159">
        <v>81</v>
      </c>
      <c r="D10" s="159">
        <v>81</v>
      </c>
      <c r="E10" s="159">
        <v>78</v>
      </c>
      <c r="F10" s="159">
        <v>83</v>
      </c>
      <c r="G10" s="159">
        <v>88</v>
      </c>
      <c r="H10" s="171">
        <f t="shared" si="2"/>
        <v>497</v>
      </c>
      <c r="I10" s="79"/>
      <c r="J10" s="56">
        <f>+TOTALES!$J$4</f>
        <v>45851</v>
      </c>
      <c r="K10" s="66">
        <f t="shared" si="3"/>
        <v>497</v>
      </c>
      <c r="L10" s="67">
        <f t="shared" si="4"/>
        <v>1</v>
      </c>
      <c r="M10" s="68">
        <f>+IF(K10=0,0,IF(SUM($K$4:K9)=0,0,IF(K10=LOOKUP(2,1/($K$4:K9&lt;&gt;0),$K$4:K9),1,0)))</f>
        <v>1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2</v>
      </c>
      <c r="Q10" s="68">
        <f>IF(SUM(K9:K10)=0,+Q9,+LOOKUP(2,1/($K$4:K9&gt;0),$K$4:K9))</f>
        <v>497</v>
      </c>
      <c r="R10" s="68">
        <f>+IF(K9=0,+R9,+LOOKUP(2,1/($K$4:K8&gt;0),$K$4:K8))</f>
        <v>513</v>
      </c>
      <c r="S10" s="115">
        <f t="shared" si="1"/>
        <v>88</v>
      </c>
      <c r="T10" s="124">
        <f t="shared" si="5"/>
        <v>0.12072434607645877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88</v>
      </c>
      <c r="C11" s="159">
        <v>82</v>
      </c>
      <c r="D11" s="159">
        <v>83</v>
      </c>
      <c r="E11" s="159">
        <v>76</v>
      </c>
      <c r="F11" s="159">
        <v>83</v>
      </c>
      <c r="G11" s="159">
        <v>91</v>
      </c>
      <c r="H11" s="171">
        <f t="shared" si="2"/>
        <v>503</v>
      </c>
      <c r="I11" s="79"/>
      <c r="J11" s="56">
        <f>+TOTALES!$K$4</f>
        <v>45928</v>
      </c>
      <c r="K11" s="66">
        <f t="shared" si="3"/>
        <v>503</v>
      </c>
      <c r="L11" s="67">
        <f t="shared" si="4"/>
        <v>1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2</v>
      </c>
      <c r="O11" s="68">
        <f>IF(COUNTIF($K$4:K11,"&gt;0")&lt;3,0,+IF(K11=0,0,IF(K11&lt;=Q11,0,IF(Q11&lt;=R11,0,3))))</f>
        <v>0</v>
      </c>
      <c r="P11" s="66">
        <f t="shared" si="0"/>
        <v>3</v>
      </c>
      <c r="Q11" s="68">
        <f>IF(SUM(K10:K11)=0,+Q10,+LOOKUP(2,1/($K$4:K10&gt;0),$K$4:K10))</f>
        <v>497</v>
      </c>
      <c r="R11" s="68">
        <f>+IF(K10=0,+R10,+LOOKUP(2,1/($K$4:K9&gt;0),$K$4:K9))</f>
        <v>497</v>
      </c>
      <c r="S11" s="115">
        <f t="shared" si="1"/>
        <v>91</v>
      </c>
      <c r="T11" s="124">
        <f t="shared" si="5"/>
        <v>0.17892644135188868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503</v>
      </c>
      <c r="R12" s="68">
        <f>+IF(K11=0,+R11,+LOOKUP(2,1/($K$4:K10&gt;0),$K$4:K10))</f>
        <v>497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503</v>
      </c>
      <c r="R13" s="68">
        <f>+IF(K12=0,+R12,+LOOKUP(2,1/($K$4:K11&gt;0),$K$4:K11))</f>
        <v>497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503</v>
      </c>
      <c r="R14" s="68">
        <f>+IF(K13=0,+R13,+LOOKUP(2,1/($K$4:K12&gt;0),$K$4:K12))</f>
        <v>497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503</v>
      </c>
      <c r="R15" s="78">
        <f>+IF(K14=0,+R14,+LOOKUP(2,1/($K$4:K13&gt;0),$K$4:K13))</f>
        <v>497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2528</v>
      </c>
      <c r="I16" s="5"/>
      <c r="J16" s="34" t="s">
        <v>0</v>
      </c>
      <c r="K16" s="45">
        <f>SUM(K4:K15)</f>
        <v>2528</v>
      </c>
      <c r="L16" s="74">
        <f>SUM(L4:L15)</f>
        <v>5</v>
      </c>
      <c r="M16" s="74">
        <f t="shared" ref="M16:P16" si="6">SUM(M4:M15)</f>
        <v>1</v>
      </c>
      <c r="N16" s="74">
        <f t="shared" si="6"/>
        <v>2</v>
      </c>
      <c r="O16" s="74">
        <f t="shared" si="6"/>
        <v>0</v>
      </c>
      <c r="P16" s="75">
        <f t="shared" si="6"/>
        <v>8</v>
      </c>
      <c r="Q16" s="69"/>
      <c r="R16" s="69"/>
      <c r="S16" s="60">
        <f>+MAX(S4:S15)</f>
        <v>93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80</v>
      </c>
      <c r="C17" s="108">
        <f t="shared" ref="C17:G17" si="7">SMALL(C4:C15,COUNTIF(C4:C15,"&lt;=0")+1)</f>
        <v>75</v>
      </c>
      <c r="D17" s="108">
        <f t="shared" si="7"/>
        <v>81</v>
      </c>
      <c r="E17" s="108">
        <f t="shared" si="7"/>
        <v>76</v>
      </c>
      <c r="F17" s="108">
        <f t="shared" si="7"/>
        <v>83</v>
      </c>
      <c r="G17" s="108">
        <f t="shared" si="7"/>
        <v>84</v>
      </c>
      <c r="H17" s="108">
        <f>SMALL(H4:H15,COUNTIF(H4:H15,"&lt;=0")+1)</f>
        <v>497</v>
      </c>
      <c r="I17" s="5"/>
      <c r="J17" s="27" t="s">
        <v>6</v>
      </c>
      <c r="K17" s="28">
        <f>SMALL(K4:K15,COUNTIF(K4:K15,"&lt;=0")+1)</f>
        <v>497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85.2</v>
      </c>
      <c r="C18" s="68">
        <f t="shared" si="8"/>
        <v>80</v>
      </c>
      <c r="D18" s="68">
        <f t="shared" si="8"/>
        <v>83.8</v>
      </c>
      <c r="E18" s="68">
        <f t="shared" si="8"/>
        <v>83</v>
      </c>
      <c r="F18" s="68">
        <f t="shared" si="8"/>
        <v>85.6</v>
      </c>
      <c r="G18" s="68">
        <f t="shared" si="8"/>
        <v>88</v>
      </c>
      <c r="H18" s="68">
        <f t="shared" si="8"/>
        <v>505.6</v>
      </c>
      <c r="I18" s="5"/>
      <c r="J18" s="29" t="s">
        <v>7</v>
      </c>
      <c r="K18" s="30">
        <f>AVERAGEIF(K4:K15,"&gt;0")</f>
        <v>505.6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86</v>
      </c>
      <c r="C19" s="68">
        <f t="array" ref="C19">+MEDIAN(IF(C4:C15&lt;&gt;0,C4:C15))</f>
        <v>81</v>
      </c>
      <c r="D19" s="68">
        <f t="array" ref="D19">+MEDIAN(IF(D4:D15&lt;&gt;0,D4:D15))</f>
        <v>84</v>
      </c>
      <c r="E19" s="68">
        <f t="array" ref="E19">+MEDIAN(IF(E4:E15&lt;&gt;0,E4:E15))</f>
        <v>82</v>
      </c>
      <c r="F19" s="68">
        <f t="array" ref="F19">+MEDIAN(IF(F4:F15&lt;&gt;0,F4:F15))</f>
        <v>85</v>
      </c>
      <c r="G19" s="68">
        <f t="array" ref="G19">+MEDIAN(IF(G4:G15&lt;&gt;0,G4:G15))</f>
        <v>88</v>
      </c>
      <c r="H19" s="68">
        <f t="array" ref="H19">+MEDIAN(IF(H4:H15&lt;&gt;0,H4:H15))</f>
        <v>503</v>
      </c>
      <c r="I19" s="5"/>
      <c r="J19" s="29" t="s">
        <v>8</v>
      </c>
      <c r="K19" s="30">
        <f t="array" ref="K19">+MEDIAN(IF(K4:K15&lt;&gt;0,K4:K15))</f>
        <v>503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88</v>
      </c>
      <c r="C20" s="101">
        <f t="shared" si="9"/>
        <v>82</v>
      </c>
      <c r="D20" s="101">
        <f t="shared" si="9"/>
        <v>87</v>
      </c>
      <c r="E20" s="101">
        <f t="shared" si="9"/>
        <v>93</v>
      </c>
      <c r="F20" s="101">
        <f t="shared" si="9"/>
        <v>89</v>
      </c>
      <c r="G20" s="101">
        <f t="shared" si="9"/>
        <v>91</v>
      </c>
      <c r="H20" s="101">
        <f t="shared" si="9"/>
        <v>518</v>
      </c>
      <c r="I20" s="5"/>
      <c r="J20" s="29" t="s">
        <v>9</v>
      </c>
      <c r="K20" s="30">
        <f>+MAX(K4:K15)</f>
        <v>518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3.1144823004794877</v>
      </c>
      <c r="C21" s="117">
        <f t="array" ref="C21">+STDEV(IF(C4:C15&gt;0,C4:C15))</f>
        <v>2.8284271247461903</v>
      </c>
      <c r="D21" s="117">
        <f t="array" ref="D21">+STDEV(IF(D4:D15&gt;0,D4:D15))</f>
        <v>2.16794833886788</v>
      </c>
      <c r="E21" s="117">
        <f t="array" ref="E21">+STDEV(IF(E4:E15&gt;0,E4:E15))</f>
        <v>6.7823299831252681</v>
      </c>
      <c r="F21" s="117">
        <f t="array" ref="F21">+STDEV(IF(F4:F15&gt;0,F4:F15))</f>
        <v>2.7928480087537881</v>
      </c>
      <c r="G21" s="117">
        <f t="array" ref="G21">+STDEV(IF(G4:G15&gt;0,G4:G15))</f>
        <v>2.5495097567963922</v>
      </c>
      <c r="H21" s="117">
        <f t="array" ref="H21">+STDEV(IF(H4:H15&gt;0,H4:H15))</f>
        <v>9.5289033996572758</v>
      </c>
      <c r="I21" s="5"/>
      <c r="J21" s="29" t="s">
        <v>10</v>
      </c>
      <c r="K21" s="116">
        <f t="array" ref="K21">+STDEV(IF(K4:K15&gt;0,K4:K15))</f>
        <v>9.5289033996572758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9.3896713615023469E-2</v>
      </c>
      <c r="C22" s="111">
        <f t="shared" ref="C22:H22" si="10">+(C20-C17)/C18</f>
        <v>8.7499999999999994E-2</v>
      </c>
      <c r="D22" s="111">
        <f t="shared" si="10"/>
        <v>7.1599045346062054E-2</v>
      </c>
      <c r="E22" s="111">
        <f t="shared" si="10"/>
        <v>0.20481927710843373</v>
      </c>
      <c r="F22" s="111">
        <f t="shared" si="10"/>
        <v>7.0093457943925241E-2</v>
      </c>
      <c r="G22" s="111">
        <f t="shared" si="10"/>
        <v>7.9545454545454544E-2</v>
      </c>
      <c r="H22" s="111">
        <f t="shared" si="10"/>
        <v>4.1534810126582278E-2</v>
      </c>
      <c r="I22" s="5"/>
      <c r="J22" s="31" t="s">
        <v>5</v>
      </c>
      <c r="K22" s="32">
        <f>+K21/K18</f>
        <v>1.8846723496157586E-2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/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23944</v>
      </c>
      <c r="B2" s="10" t="s">
        <v>91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171">
        <f>+SUM(B4:G4)</f>
        <v>0</v>
      </c>
      <c r="I4" s="79"/>
      <c r="J4" s="56">
        <f>+TOTALES!$D$4</f>
        <v>45669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0</v>
      </c>
      <c r="C5" s="159">
        <v>0</v>
      </c>
      <c r="D5" s="159">
        <v>0</v>
      </c>
      <c r="E5" s="159">
        <v>0</v>
      </c>
      <c r="F5" s="159">
        <v>0</v>
      </c>
      <c r="G5" s="159">
        <v>0</v>
      </c>
      <c r="H5" s="171">
        <f t="shared" ref="H5:H15" si="2">+SUM(B5:G5)</f>
        <v>0</v>
      </c>
      <c r="I5" s="79"/>
      <c r="J5" s="56">
        <f>+TOTALES!$E$4</f>
        <v>45690</v>
      </c>
      <c r="K5" s="66">
        <f t="shared" ref="K5:K15" si="3">+H5</f>
        <v>0</v>
      </c>
      <c r="L5" s="67">
        <f t="shared" ref="L5:L15" si="4">+IF(K5=0,0,1)</f>
        <v>0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0</v>
      </c>
      <c r="S5" s="115">
        <f t="shared" si="1"/>
        <v>0</v>
      </c>
      <c r="T5" s="124">
        <f t="shared" ref="T5:T15" si="5">IF(H5=0,0,+((+S5-MIN(B5:G5))/AVERAGE(B5:G5)))</f>
        <v>0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0</v>
      </c>
      <c r="C6" s="159">
        <v>0</v>
      </c>
      <c r="D6" s="159">
        <v>0</v>
      </c>
      <c r="E6" s="159">
        <v>0</v>
      </c>
      <c r="F6" s="159">
        <v>0</v>
      </c>
      <c r="G6" s="159">
        <v>0</v>
      </c>
      <c r="H6" s="171">
        <f t="shared" si="2"/>
        <v>0</v>
      </c>
      <c r="I6" s="79"/>
      <c r="J6" s="56">
        <f>+TOTALES!$F$4</f>
        <v>45718</v>
      </c>
      <c r="K6" s="66">
        <f t="shared" si="3"/>
        <v>0</v>
      </c>
      <c r="L6" s="67">
        <f t="shared" si="4"/>
        <v>0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0</v>
      </c>
      <c r="Q6" s="68">
        <f>+K5</f>
        <v>0</v>
      </c>
      <c r="R6" s="68">
        <f>+K4</f>
        <v>0</v>
      </c>
      <c r="S6" s="115">
        <f t="shared" si="1"/>
        <v>0</v>
      </c>
      <c r="T6" s="124">
        <f t="shared" si="5"/>
        <v>0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0</v>
      </c>
      <c r="C7" s="159">
        <v>0</v>
      </c>
      <c r="D7" s="159">
        <v>0</v>
      </c>
      <c r="E7" s="159">
        <v>0</v>
      </c>
      <c r="F7" s="159">
        <v>0</v>
      </c>
      <c r="G7" s="159">
        <v>0</v>
      </c>
      <c r="H7" s="171">
        <f t="shared" si="2"/>
        <v>0</v>
      </c>
      <c r="I7" s="79"/>
      <c r="J7" s="56">
        <f>+TOTALES!$G$4</f>
        <v>45753</v>
      </c>
      <c r="K7" s="66">
        <f t="shared" si="3"/>
        <v>0</v>
      </c>
      <c r="L7" s="67">
        <f t="shared" si="4"/>
        <v>0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0</v>
      </c>
      <c r="Q7" s="68">
        <f>IF(SUM(K6:K7)=0,+Q6,+LOOKUP(2,1/($K$4:K6&gt;0),$K$4:K6))</f>
        <v>0</v>
      </c>
      <c r="R7" s="68">
        <f>+IF(K6=0,+R6,+LOOKUP(2,1/($K$4:K5&gt;0),$K$4:K5))</f>
        <v>0</v>
      </c>
      <c r="S7" s="115">
        <f t="shared" si="1"/>
        <v>0</v>
      </c>
      <c r="T7" s="124">
        <f t="shared" si="5"/>
        <v>0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0</v>
      </c>
      <c r="C8" s="159">
        <v>0</v>
      </c>
      <c r="D8" s="159">
        <v>0</v>
      </c>
      <c r="E8" s="159">
        <v>0</v>
      </c>
      <c r="F8" s="159">
        <v>0</v>
      </c>
      <c r="G8" s="159">
        <v>0</v>
      </c>
      <c r="H8" s="171">
        <f t="shared" si="2"/>
        <v>0</v>
      </c>
      <c r="I8" s="79"/>
      <c r="J8" s="56">
        <f>+TOTALES!$H$4</f>
        <v>45795</v>
      </c>
      <c r="K8" s="66">
        <f t="shared" si="3"/>
        <v>0</v>
      </c>
      <c r="L8" s="67">
        <f t="shared" si="4"/>
        <v>0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0</v>
      </c>
      <c r="Q8" s="68">
        <f>IF(SUM(K7:K8)=0,+Q7,+LOOKUP(2,1/($K$4:K7&gt;0),$K$4:K7))</f>
        <v>0</v>
      </c>
      <c r="R8" s="68">
        <f>+IF(K7=0,+R7,+LOOKUP(2,1/($K$4:K6&gt;0),$K$4:K6))</f>
        <v>0</v>
      </c>
      <c r="S8" s="115">
        <f t="shared" si="1"/>
        <v>0</v>
      </c>
      <c r="T8" s="124">
        <f t="shared" si="5"/>
        <v>0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0</v>
      </c>
      <c r="R9" s="68">
        <f>+IF(K8=0,+R8,+LOOKUP(2,1/($K$4:K7&gt;0),$K$4:K7))</f>
        <v>0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171">
        <f t="shared" si="2"/>
        <v>0</v>
      </c>
      <c r="I10" s="79"/>
      <c r="J10" s="56">
        <f>+TOTALES!$J$4</f>
        <v>45851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0</v>
      </c>
      <c r="R10" s="68">
        <f>+IF(K9=0,+R9,+LOOKUP(2,1/($K$4:K8&gt;0),$K$4:K8))</f>
        <v>0</v>
      </c>
      <c r="S10" s="115">
        <f t="shared" si="1"/>
        <v>0</v>
      </c>
      <c r="T10" s="124">
        <f t="shared" si="5"/>
        <v>0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71">
        <f t="shared" si="2"/>
        <v>0</v>
      </c>
      <c r="I11" s="79"/>
      <c r="J11" s="56">
        <f>+TOTALES!$K$4</f>
        <v>45928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0</v>
      </c>
      <c r="R11" s="68">
        <f>+IF(K10=0,+R10,+LOOKUP(2,1/($K$4:K9&gt;0),$K$4:K9))</f>
        <v>0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0</v>
      </c>
      <c r="R12" s="68">
        <f>+IF(K11=0,+R11,+LOOKUP(2,1/($K$4:K10&gt;0),$K$4:K10))</f>
        <v>0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0</v>
      </c>
      <c r="R13" s="68">
        <f>+IF(K12=0,+R12,+LOOKUP(2,1/($K$4:K11&gt;0),$K$4:K11))</f>
        <v>0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0</v>
      </c>
      <c r="R14" s="68">
        <f>+IF(K13=0,+R13,+LOOKUP(2,1/($K$4:K12&gt;0),$K$4:K12))</f>
        <v>0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0</v>
      </c>
      <c r="R15" s="78">
        <f>+IF(K14=0,+R14,+LOOKUP(2,1/($K$4:K13&gt;0),$K$4:K13))</f>
        <v>0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0</v>
      </c>
      <c r="I16" s="5"/>
      <c r="J16" s="34" t="s">
        <v>0</v>
      </c>
      <c r="K16" s="45">
        <f>SUM(K4:K15)</f>
        <v>0</v>
      </c>
      <c r="L16" s="74">
        <f>SUM(L4:L15)</f>
        <v>0</v>
      </c>
      <c r="M16" s="74">
        <f t="shared" ref="M16:P16" si="6">SUM(M4:M15)</f>
        <v>0</v>
      </c>
      <c r="N16" s="74">
        <f t="shared" si="6"/>
        <v>0</v>
      </c>
      <c r="O16" s="74">
        <f t="shared" si="6"/>
        <v>0</v>
      </c>
      <c r="P16" s="75">
        <f t="shared" si="6"/>
        <v>0</v>
      </c>
      <c r="Q16" s="69"/>
      <c r="R16" s="69"/>
      <c r="S16" s="60">
        <f>+MAX(S4:S15)</f>
        <v>0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 t="e">
        <f>SMALL(B4:B15,COUNTIF(B4:B15,"&lt;=0")+1)</f>
        <v>#NUM!</v>
      </c>
      <c r="C17" s="108" t="e">
        <f t="shared" ref="C17:G17" si="7">SMALL(C4:C15,COUNTIF(C4:C15,"&lt;=0")+1)</f>
        <v>#NUM!</v>
      </c>
      <c r="D17" s="108" t="e">
        <f t="shared" si="7"/>
        <v>#NUM!</v>
      </c>
      <c r="E17" s="108" t="e">
        <f t="shared" si="7"/>
        <v>#NUM!</v>
      </c>
      <c r="F17" s="108" t="e">
        <f t="shared" si="7"/>
        <v>#NUM!</v>
      </c>
      <c r="G17" s="108" t="e">
        <f t="shared" si="7"/>
        <v>#NUM!</v>
      </c>
      <c r="H17" s="108" t="e">
        <f>SMALL(H4:H15,COUNTIF(H4:H15,"&lt;=0")+1)</f>
        <v>#NUM!</v>
      </c>
      <c r="I17" s="5"/>
      <c r="J17" s="27" t="s">
        <v>6</v>
      </c>
      <c r="K17" s="28" t="e">
        <f>SMALL(K4:K15,COUNTIF(K4:K15,"&lt;=0")+1)</f>
        <v>#NUM!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 t="e">
        <f t="shared" ref="B18:H18" si="8">AVERAGEIF(B4:B15,"&gt;0")</f>
        <v>#DIV/0!</v>
      </c>
      <c r="C18" s="68" t="e">
        <f t="shared" si="8"/>
        <v>#DIV/0!</v>
      </c>
      <c r="D18" s="68" t="e">
        <f t="shared" si="8"/>
        <v>#DIV/0!</v>
      </c>
      <c r="E18" s="68" t="e">
        <f t="shared" si="8"/>
        <v>#DIV/0!</v>
      </c>
      <c r="F18" s="68" t="e">
        <f t="shared" si="8"/>
        <v>#DIV/0!</v>
      </c>
      <c r="G18" s="68" t="e">
        <f t="shared" si="8"/>
        <v>#DIV/0!</v>
      </c>
      <c r="H18" s="68" t="e">
        <f t="shared" si="8"/>
        <v>#DIV/0!</v>
      </c>
      <c r="I18" s="5"/>
      <c r="J18" s="29" t="s">
        <v>7</v>
      </c>
      <c r="K18" s="30" t="e">
        <f>AVERAGEIF(K4:K15,"&gt;0")</f>
        <v>#DIV/0!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 t="e">
        <f t="array" ref="B19">+MEDIAN(IF(B4:B15&lt;&gt;0,B4:B15))</f>
        <v>#NUM!</v>
      </c>
      <c r="C19" s="68" t="e">
        <f t="array" ref="C19">+MEDIAN(IF(C4:C15&lt;&gt;0,C4:C15))</f>
        <v>#NUM!</v>
      </c>
      <c r="D19" s="68" t="e">
        <f t="array" ref="D19">+MEDIAN(IF(D4:D15&lt;&gt;0,D4:D15))</f>
        <v>#NUM!</v>
      </c>
      <c r="E19" s="68" t="e">
        <f t="array" ref="E19">+MEDIAN(IF(E4:E15&lt;&gt;0,E4:E15))</f>
        <v>#NUM!</v>
      </c>
      <c r="F19" s="68" t="e">
        <f t="array" ref="F19">+MEDIAN(IF(F4:F15&lt;&gt;0,F4:F15))</f>
        <v>#NUM!</v>
      </c>
      <c r="G19" s="68" t="e">
        <f t="array" ref="G19">+MEDIAN(IF(G4:G15&lt;&gt;0,G4:G15))</f>
        <v>#NUM!</v>
      </c>
      <c r="H19" s="68" t="e">
        <f t="array" ref="H19">+MEDIAN(IF(H4:H15&lt;&gt;0,H4:H15))</f>
        <v>#NUM!</v>
      </c>
      <c r="I19" s="5"/>
      <c r="J19" s="29" t="s">
        <v>8</v>
      </c>
      <c r="K19" s="30" t="e">
        <f t="array" ref="K19">+MEDIAN(IF(K4:K15&lt;&gt;0,K4:K15))</f>
        <v>#NUM!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0</v>
      </c>
      <c r="C20" s="101">
        <f t="shared" si="9"/>
        <v>0</v>
      </c>
      <c r="D20" s="101">
        <f t="shared" si="9"/>
        <v>0</v>
      </c>
      <c r="E20" s="101">
        <f t="shared" si="9"/>
        <v>0</v>
      </c>
      <c r="F20" s="101">
        <f t="shared" si="9"/>
        <v>0</v>
      </c>
      <c r="G20" s="101">
        <f t="shared" si="9"/>
        <v>0</v>
      </c>
      <c r="H20" s="101">
        <f t="shared" si="9"/>
        <v>0</v>
      </c>
      <c r="I20" s="5"/>
      <c r="J20" s="29" t="s">
        <v>9</v>
      </c>
      <c r="K20" s="30">
        <f>+MAX(K4:K15)</f>
        <v>0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 t="e">
        <f t="array" ref="B21">+STDEV(IF(B4:B15&gt;0,B4:B15))</f>
        <v>#DIV/0!</v>
      </c>
      <c r="C21" s="117" t="e">
        <f t="array" ref="C21">+STDEV(IF(C4:C15&gt;0,C4:C15))</f>
        <v>#DIV/0!</v>
      </c>
      <c r="D21" s="117" t="e">
        <f t="array" ref="D21">+STDEV(IF(D4:D15&gt;0,D4:D15))</f>
        <v>#DIV/0!</v>
      </c>
      <c r="E21" s="117" t="e">
        <f t="array" ref="E21">+STDEV(IF(E4:E15&gt;0,E4:E15))</f>
        <v>#DIV/0!</v>
      </c>
      <c r="F21" s="117" t="e">
        <f t="array" ref="F21">+STDEV(IF(F4:F15&gt;0,F4:F15))</f>
        <v>#DIV/0!</v>
      </c>
      <c r="G21" s="117" t="e">
        <f t="array" ref="G21">+STDEV(IF(G4:G15&gt;0,G4:G15))</f>
        <v>#DIV/0!</v>
      </c>
      <c r="H21" s="117" t="e">
        <f t="array" ref="H21">+STDEV(IF(H4:H15&gt;0,H4:H15))</f>
        <v>#DIV/0!</v>
      </c>
      <c r="I21" s="5"/>
      <c r="J21" s="29" t="s">
        <v>10</v>
      </c>
      <c r="K21" s="116" t="e">
        <f t="array" ref="K21">+STDEV(IF(K4:K15&gt;0,K4:K15))</f>
        <v>#DIV/0!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 t="e">
        <f>+(B20-B17)/B18</f>
        <v>#NUM!</v>
      </c>
      <c r="C22" s="111" t="e">
        <f t="shared" ref="C22:H22" si="10">+(C20-C17)/C18</f>
        <v>#NUM!</v>
      </c>
      <c r="D22" s="111" t="e">
        <f t="shared" si="10"/>
        <v>#NUM!</v>
      </c>
      <c r="E22" s="111" t="e">
        <f t="shared" si="10"/>
        <v>#NUM!</v>
      </c>
      <c r="F22" s="111" t="e">
        <f t="shared" si="10"/>
        <v>#NUM!</v>
      </c>
      <c r="G22" s="111" t="e">
        <f t="shared" si="10"/>
        <v>#NUM!</v>
      </c>
      <c r="H22" s="111" t="e">
        <f t="shared" si="10"/>
        <v>#NUM!</v>
      </c>
      <c r="I22" s="5"/>
      <c r="J22" s="31" t="s">
        <v>5</v>
      </c>
      <c r="K22" s="32" t="e">
        <f>+K21/K18</f>
        <v>#DIV/0!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8676</v>
      </c>
      <c r="B2" s="10" t="s">
        <v>93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171">
        <f>+SUM(B4:G4)</f>
        <v>0</v>
      </c>
      <c r="I4" s="79"/>
      <c r="J4" s="56">
        <f>+TOTALES!$D$4</f>
        <v>45669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0</v>
      </c>
      <c r="C5" s="159">
        <v>0</v>
      </c>
      <c r="D5" s="159">
        <v>0</v>
      </c>
      <c r="E5" s="159">
        <v>0</v>
      </c>
      <c r="F5" s="159">
        <v>0</v>
      </c>
      <c r="G5" s="159">
        <v>0</v>
      </c>
      <c r="H5" s="171">
        <f t="shared" ref="H5:H15" si="2">+SUM(B5:G5)</f>
        <v>0</v>
      </c>
      <c r="I5" s="79"/>
      <c r="J5" s="56">
        <f>+TOTALES!$E$4</f>
        <v>45690</v>
      </c>
      <c r="K5" s="66">
        <f t="shared" ref="K5:K15" si="3">+H5</f>
        <v>0</v>
      </c>
      <c r="L5" s="67">
        <f t="shared" ref="L5:L15" si="4">+IF(K5=0,0,1)</f>
        <v>0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0</v>
      </c>
      <c r="S5" s="115">
        <f t="shared" si="1"/>
        <v>0</v>
      </c>
      <c r="T5" s="124">
        <f t="shared" ref="T5:T15" si="5">IF(H5=0,0,+((+S5-MIN(B5:G5))/AVERAGE(B5:G5)))</f>
        <v>0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0</v>
      </c>
      <c r="C6" s="159">
        <v>0</v>
      </c>
      <c r="D6" s="159">
        <v>0</v>
      </c>
      <c r="E6" s="159">
        <v>0</v>
      </c>
      <c r="F6" s="159">
        <v>0</v>
      </c>
      <c r="G6" s="159">
        <v>0</v>
      </c>
      <c r="H6" s="171">
        <f t="shared" si="2"/>
        <v>0</v>
      </c>
      <c r="I6" s="79"/>
      <c r="J6" s="56">
        <f>+TOTALES!$F$4</f>
        <v>45718</v>
      </c>
      <c r="K6" s="66">
        <f t="shared" si="3"/>
        <v>0</v>
      </c>
      <c r="L6" s="67">
        <f t="shared" si="4"/>
        <v>0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0</v>
      </c>
      <c r="Q6" s="68">
        <f>+K5</f>
        <v>0</v>
      </c>
      <c r="R6" s="68">
        <f>+K4</f>
        <v>0</v>
      </c>
      <c r="S6" s="115">
        <f t="shared" si="1"/>
        <v>0</v>
      </c>
      <c r="T6" s="124">
        <f t="shared" si="5"/>
        <v>0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92</v>
      </c>
      <c r="C7" s="159">
        <v>95</v>
      </c>
      <c r="D7" s="159">
        <v>93</v>
      </c>
      <c r="E7" s="159">
        <v>89</v>
      </c>
      <c r="F7" s="159">
        <v>94</v>
      </c>
      <c r="G7" s="159">
        <v>87</v>
      </c>
      <c r="H7" s="171">
        <f t="shared" si="2"/>
        <v>550</v>
      </c>
      <c r="I7" s="79"/>
      <c r="J7" s="56">
        <f>+TOTALES!$G$4</f>
        <v>45753</v>
      </c>
      <c r="K7" s="66">
        <f t="shared" si="3"/>
        <v>550</v>
      </c>
      <c r="L7" s="67">
        <f t="shared" si="4"/>
        <v>1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1</v>
      </c>
      <c r="Q7" s="68" t="e">
        <f>IF(SUM(K6:K7)=0,+Q6,+LOOKUP(2,1/($K$4:K6&gt;0),$K$4:K6))</f>
        <v>#N/A</v>
      </c>
      <c r="R7" s="68">
        <f>+IF(K6=0,+R6,+LOOKUP(2,1/($K$4:K5&gt;0),$K$4:K5))</f>
        <v>0</v>
      </c>
      <c r="S7" s="115">
        <f t="shared" si="1"/>
        <v>95</v>
      </c>
      <c r="T7" s="124">
        <f t="shared" si="5"/>
        <v>8.7272727272727266E-2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88</v>
      </c>
      <c r="C8" s="159">
        <v>93</v>
      </c>
      <c r="D8" s="159">
        <v>94</v>
      </c>
      <c r="E8" s="159">
        <v>92</v>
      </c>
      <c r="F8" s="159">
        <v>90</v>
      </c>
      <c r="G8" s="159">
        <v>91</v>
      </c>
      <c r="H8" s="171">
        <f t="shared" si="2"/>
        <v>548</v>
      </c>
      <c r="I8" s="79"/>
      <c r="J8" s="56">
        <f>+TOTALES!$H$4</f>
        <v>45795</v>
      </c>
      <c r="K8" s="66">
        <f t="shared" si="3"/>
        <v>548</v>
      </c>
      <c r="L8" s="67">
        <f t="shared" si="4"/>
        <v>1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1</v>
      </c>
      <c r="Q8" s="68">
        <f>IF(SUM(K7:K8)=0,+Q7,+LOOKUP(2,1/($K$4:K7&gt;0),$K$4:K7))</f>
        <v>550</v>
      </c>
      <c r="R8" s="68" t="e">
        <f>+IF(K7=0,+R7,+LOOKUP(2,1/($K$4:K6&gt;0),$K$4:K6))</f>
        <v>#N/A</v>
      </c>
      <c r="S8" s="115">
        <f t="shared" si="1"/>
        <v>94</v>
      </c>
      <c r="T8" s="124">
        <f t="shared" si="5"/>
        <v>6.569343065693431E-2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548</v>
      </c>
      <c r="R9" s="68">
        <f>+IF(K8=0,+R8,+LOOKUP(2,1/($K$4:K7&gt;0),$K$4:K7))</f>
        <v>550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89</v>
      </c>
      <c r="C10" s="159">
        <v>93</v>
      </c>
      <c r="D10" s="159">
        <v>87</v>
      </c>
      <c r="E10" s="159">
        <v>89</v>
      </c>
      <c r="F10" s="159">
        <v>87</v>
      </c>
      <c r="G10" s="159">
        <v>90</v>
      </c>
      <c r="H10" s="171">
        <f t="shared" si="2"/>
        <v>535</v>
      </c>
      <c r="I10" s="79"/>
      <c r="J10" s="56">
        <f>+TOTALES!$J$4</f>
        <v>45851</v>
      </c>
      <c r="K10" s="66">
        <f t="shared" si="3"/>
        <v>535</v>
      </c>
      <c r="L10" s="67">
        <f t="shared" si="4"/>
        <v>1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1</v>
      </c>
      <c r="Q10" s="68">
        <f>IF(SUM(K9:K10)=0,+Q9,+LOOKUP(2,1/($K$4:K9&gt;0),$K$4:K9))</f>
        <v>548</v>
      </c>
      <c r="R10" s="68">
        <f>+IF(K9=0,+R9,+LOOKUP(2,1/($K$4:K8&gt;0),$K$4:K8))</f>
        <v>550</v>
      </c>
      <c r="S10" s="115">
        <f t="shared" si="1"/>
        <v>93</v>
      </c>
      <c r="T10" s="124">
        <f t="shared" si="5"/>
        <v>6.7289719626168226E-2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71">
        <f t="shared" si="2"/>
        <v>0</v>
      </c>
      <c r="I11" s="79"/>
      <c r="J11" s="56">
        <f>+TOTALES!$K$4</f>
        <v>45928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535</v>
      </c>
      <c r="R11" s="68">
        <f>+IF(K10=0,+R10,+LOOKUP(2,1/($K$4:K9&gt;0),$K$4:K9))</f>
        <v>548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535</v>
      </c>
      <c r="R12" s="68">
        <f>+IF(K11=0,+R11,+LOOKUP(2,1/($K$4:K10&gt;0),$K$4:K10))</f>
        <v>548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535</v>
      </c>
      <c r="R13" s="68">
        <f>+IF(K12=0,+R12,+LOOKUP(2,1/($K$4:K11&gt;0),$K$4:K11))</f>
        <v>548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535</v>
      </c>
      <c r="R14" s="68">
        <f>+IF(K13=0,+R13,+LOOKUP(2,1/($K$4:K12&gt;0),$K$4:K12))</f>
        <v>548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535</v>
      </c>
      <c r="R15" s="78">
        <f>+IF(K14=0,+R14,+LOOKUP(2,1/($K$4:K13&gt;0),$K$4:K13))</f>
        <v>548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1633</v>
      </c>
      <c r="I16" s="5"/>
      <c r="J16" s="34" t="s">
        <v>0</v>
      </c>
      <c r="K16" s="45">
        <f>SUM(K4:K15)</f>
        <v>1633</v>
      </c>
      <c r="L16" s="74">
        <f>SUM(L4:L15)</f>
        <v>3</v>
      </c>
      <c r="M16" s="74">
        <f t="shared" ref="M16:P16" si="6">SUM(M4:M15)</f>
        <v>0</v>
      </c>
      <c r="N16" s="74">
        <f t="shared" si="6"/>
        <v>0</v>
      </c>
      <c r="O16" s="74">
        <f t="shared" si="6"/>
        <v>0</v>
      </c>
      <c r="P16" s="75">
        <f t="shared" si="6"/>
        <v>3</v>
      </c>
      <c r="Q16" s="69"/>
      <c r="R16" s="69"/>
      <c r="S16" s="60">
        <f>+MAX(S4:S15)</f>
        <v>95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88</v>
      </c>
      <c r="C17" s="108">
        <f t="shared" ref="C17:G17" si="7">SMALL(C4:C15,COUNTIF(C4:C15,"&lt;=0")+1)</f>
        <v>93</v>
      </c>
      <c r="D17" s="108">
        <f t="shared" si="7"/>
        <v>87</v>
      </c>
      <c r="E17" s="108">
        <f t="shared" si="7"/>
        <v>89</v>
      </c>
      <c r="F17" s="108">
        <f t="shared" si="7"/>
        <v>87</v>
      </c>
      <c r="G17" s="108">
        <f t="shared" si="7"/>
        <v>87</v>
      </c>
      <c r="H17" s="108">
        <f>SMALL(H4:H15,COUNTIF(H4:H15,"&lt;=0")+1)</f>
        <v>535</v>
      </c>
      <c r="I17" s="5"/>
      <c r="J17" s="27" t="s">
        <v>6</v>
      </c>
      <c r="K17" s="28">
        <f>SMALL(K4:K15,COUNTIF(K4:K15,"&lt;=0")+1)</f>
        <v>535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89.666666666666671</v>
      </c>
      <c r="C18" s="68">
        <f t="shared" si="8"/>
        <v>93.666666666666671</v>
      </c>
      <c r="D18" s="68">
        <f t="shared" si="8"/>
        <v>91.333333333333329</v>
      </c>
      <c r="E18" s="68">
        <f t="shared" si="8"/>
        <v>90</v>
      </c>
      <c r="F18" s="68">
        <f t="shared" si="8"/>
        <v>90.333333333333329</v>
      </c>
      <c r="G18" s="68">
        <f t="shared" si="8"/>
        <v>89.333333333333329</v>
      </c>
      <c r="H18" s="68">
        <f t="shared" si="8"/>
        <v>544.33333333333337</v>
      </c>
      <c r="I18" s="5"/>
      <c r="J18" s="29" t="s">
        <v>7</v>
      </c>
      <c r="K18" s="30">
        <f>AVERAGEIF(K4:K15,"&gt;0")</f>
        <v>544.33333333333337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89</v>
      </c>
      <c r="C19" s="68">
        <f t="array" ref="C19">+MEDIAN(IF(C4:C15&lt;&gt;0,C4:C15))</f>
        <v>93</v>
      </c>
      <c r="D19" s="68">
        <f t="array" ref="D19">+MEDIAN(IF(D4:D15&lt;&gt;0,D4:D15))</f>
        <v>93</v>
      </c>
      <c r="E19" s="68">
        <f t="array" ref="E19">+MEDIAN(IF(E4:E15&lt;&gt;0,E4:E15))</f>
        <v>89</v>
      </c>
      <c r="F19" s="68">
        <f t="array" ref="F19">+MEDIAN(IF(F4:F15&lt;&gt;0,F4:F15))</f>
        <v>90</v>
      </c>
      <c r="G19" s="68">
        <f t="array" ref="G19">+MEDIAN(IF(G4:G15&lt;&gt;0,G4:G15))</f>
        <v>90</v>
      </c>
      <c r="H19" s="68">
        <f t="array" ref="H19">+MEDIAN(IF(H4:H15&lt;&gt;0,H4:H15))</f>
        <v>548</v>
      </c>
      <c r="I19" s="5"/>
      <c r="J19" s="29" t="s">
        <v>8</v>
      </c>
      <c r="K19" s="30">
        <f t="array" ref="K19">+MEDIAN(IF(K4:K15&lt;&gt;0,K4:K15))</f>
        <v>548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92</v>
      </c>
      <c r="C20" s="101">
        <f t="shared" si="9"/>
        <v>95</v>
      </c>
      <c r="D20" s="101">
        <f t="shared" si="9"/>
        <v>94</v>
      </c>
      <c r="E20" s="101">
        <f t="shared" si="9"/>
        <v>92</v>
      </c>
      <c r="F20" s="101">
        <f t="shared" si="9"/>
        <v>94</v>
      </c>
      <c r="G20" s="101">
        <f t="shared" si="9"/>
        <v>91</v>
      </c>
      <c r="H20" s="101">
        <f t="shared" si="9"/>
        <v>550</v>
      </c>
      <c r="I20" s="5"/>
      <c r="J20" s="29" t="s">
        <v>9</v>
      </c>
      <c r="K20" s="30">
        <f>+MAX(K4:K15)</f>
        <v>550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2.0816659994661326</v>
      </c>
      <c r="C21" s="117">
        <f t="array" ref="C21">+STDEV(IF(C4:C15&gt;0,C4:C15))</f>
        <v>1.1547005383792517</v>
      </c>
      <c r="D21" s="117">
        <f t="array" ref="D21">+STDEV(IF(D4:D15&gt;0,D4:D15))</f>
        <v>3.7859388972001824</v>
      </c>
      <c r="E21" s="117">
        <f t="array" ref="E21">+STDEV(IF(E4:E15&gt;0,E4:E15))</f>
        <v>1.7320508075688772</v>
      </c>
      <c r="F21" s="117">
        <f t="array" ref="F21">+STDEV(IF(F4:F15&gt;0,F4:F15))</f>
        <v>3.5118845842842461</v>
      </c>
      <c r="G21" s="117">
        <f t="array" ref="G21">+STDEV(IF(G4:G15&gt;0,G4:G15))</f>
        <v>2.0816659994661326</v>
      </c>
      <c r="H21" s="117">
        <f t="array" ref="H21">+STDEV(IF(H4:H15&gt;0,H4:H15))</f>
        <v>8.1445278152470788</v>
      </c>
      <c r="I21" s="5"/>
      <c r="J21" s="29" t="s">
        <v>10</v>
      </c>
      <c r="K21" s="116">
        <f t="array" ref="K21">+STDEV(IF(K4:K15&gt;0,K4:K15))</f>
        <v>8.1445278152470788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4.4609665427509292E-2</v>
      </c>
      <c r="C22" s="111">
        <f t="shared" ref="C22:H22" si="10">+(C20-C17)/C18</f>
        <v>2.1352313167259787E-2</v>
      </c>
      <c r="D22" s="111">
        <f t="shared" si="10"/>
        <v>7.6642335766423361E-2</v>
      </c>
      <c r="E22" s="111">
        <f t="shared" si="10"/>
        <v>3.3333333333333333E-2</v>
      </c>
      <c r="F22" s="111">
        <f t="shared" si="10"/>
        <v>7.7490774907749083E-2</v>
      </c>
      <c r="G22" s="111">
        <f t="shared" si="10"/>
        <v>4.4776119402985079E-2</v>
      </c>
      <c r="H22" s="111">
        <f t="shared" si="10"/>
        <v>2.7556644213104713E-2</v>
      </c>
      <c r="I22" s="5"/>
      <c r="J22" s="31" t="s">
        <v>5</v>
      </c>
      <c r="K22" s="32">
        <f>+K21/K18</f>
        <v>1.4962390352566586E-2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H11" sqref="H11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18139</v>
      </c>
      <c r="B2" s="10" t="s">
        <v>63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85</v>
      </c>
      <c r="C4" s="159">
        <v>83</v>
      </c>
      <c r="D4" s="159">
        <v>87</v>
      </c>
      <c r="E4" s="159">
        <v>87</v>
      </c>
      <c r="F4" s="159">
        <v>86</v>
      </c>
      <c r="G4" s="159">
        <v>82</v>
      </c>
      <c r="H4" s="171">
        <f>+SUM(B4:G4)</f>
        <v>510</v>
      </c>
      <c r="I4" s="79"/>
      <c r="J4" s="56">
        <f>+TOTALES!$D$4</f>
        <v>45669</v>
      </c>
      <c r="K4" s="66">
        <f>+H4</f>
        <v>510</v>
      </c>
      <c r="L4" s="67">
        <f>+IF(K4=0,0,1)</f>
        <v>1</v>
      </c>
      <c r="M4" s="68"/>
      <c r="N4" s="68"/>
      <c r="O4" s="68"/>
      <c r="P4" s="66">
        <f t="shared" ref="P4:P15" si="0">+SUM(L4:O4)</f>
        <v>1</v>
      </c>
      <c r="Q4" s="69"/>
      <c r="R4" s="70"/>
      <c r="S4" s="114">
        <f t="shared" ref="S4:S15" si="1">+MAX(B4:G4)</f>
        <v>87</v>
      </c>
      <c r="T4" s="124">
        <f>IF(H4=0,0,+((+S4-MIN(B4:G4))/AVERAGE(B4:G4)))</f>
        <v>5.8823529411764705E-2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90</v>
      </c>
      <c r="C5" s="159">
        <v>84</v>
      </c>
      <c r="D5" s="159">
        <v>83</v>
      </c>
      <c r="E5" s="159">
        <v>91</v>
      </c>
      <c r="F5" s="159">
        <v>89</v>
      </c>
      <c r="G5" s="159">
        <v>92</v>
      </c>
      <c r="H5" s="171">
        <f t="shared" ref="H5:H15" si="2">+SUM(B5:G5)</f>
        <v>529</v>
      </c>
      <c r="I5" s="79"/>
      <c r="J5" s="56">
        <f>+TOTALES!$E$4</f>
        <v>45690</v>
      </c>
      <c r="K5" s="66">
        <f t="shared" ref="K5:K15" si="3">+H5</f>
        <v>529</v>
      </c>
      <c r="L5" s="67">
        <f t="shared" ref="L5:L15" si="4">+IF(K5=0,0,1)</f>
        <v>1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2</v>
      </c>
      <c r="O5" s="68"/>
      <c r="P5" s="66">
        <f t="shared" si="0"/>
        <v>3</v>
      </c>
      <c r="S5" s="115">
        <f t="shared" si="1"/>
        <v>92</v>
      </c>
      <c r="T5" s="124">
        <f t="shared" ref="T5:T15" si="5">IF(H5=0,0,+((+S5-MIN(B5:G5))/AVERAGE(B5:G5)))</f>
        <v>0.10207939508506615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0</v>
      </c>
      <c r="C6" s="159">
        <v>0</v>
      </c>
      <c r="D6" s="159">
        <v>0</v>
      </c>
      <c r="E6" s="159">
        <v>0</v>
      </c>
      <c r="F6" s="159">
        <v>0</v>
      </c>
      <c r="G6" s="159">
        <v>0</v>
      </c>
      <c r="H6" s="171">
        <f t="shared" si="2"/>
        <v>0</v>
      </c>
      <c r="I6" s="79"/>
      <c r="J6" s="56">
        <f>+TOTALES!$F$4</f>
        <v>45718</v>
      </c>
      <c r="K6" s="66">
        <f t="shared" si="3"/>
        <v>0</v>
      </c>
      <c r="L6" s="67">
        <f t="shared" si="4"/>
        <v>0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0</v>
      </c>
      <c r="Q6" s="68">
        <f>+K5</f>
        <v>529</v>
      </c>
      <c r="R6" s="68">
        <f>+K4</f>
        <v>510</v>
      </c>
      <c r="S6" s="115">
        <f t="shared" si="1"/>
        <v>0</v>
      </c>
      <c r="T6" s="124">
        <f t="shared" si="5"/>
        <v>0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82</v>
      </c>
      <c r="C7" s="159">
        <v>93</v>
      </c>
      <c r="D7" s="159">
        <v>89</v>
      </c>
      <c r="E7" s="159">
        <v>90</v>
      </c>
      <c r="F7" s="159">
        <v>83</v>
      </c>
      <c r="G7" s="159">
        <v>89</v>
      </c>
      <c r="H7" s="171">
        <f t="shared" si="2"/>
        <v>526</v>
      </c>
      <c r="I7" s="79"/>
      <c r="J7" s="56">
        <f>+TOTALES!$G$4</f>
        <v>45753</v>
      </c>
      <c r="K7" s="66">
        <f t="shared" si="3"/>
        <v>526</v>
      </c>
      <c r="L7" s="67">
        <f t="shared" si="4"/>
        <v>1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1</v>
      </c>
      <c r="Q7" s="68">
        <f>IF(SUM(K6:K7)=0,+Q6,+LOOKUP(2,1/($K$4:K6&gt;0),$K$4:K6))</f>
        <v>529</v>
      </c>
      <c r="R7" s="68">
        <f>+IF(K6=0,+R6,+LOOKUP(2,1/($K$4:K5&gt;0),$K$4:K5))</f>
        <v>510</v>
      </c>
      <c r="S7" s="115">
        <f t="shared" si="1"/>
        <v>93</v>
      </c>
      <c r="T7" s="124">
        <f t="shared" si="5"/>
        <v>0.12547528517110265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0</v>
      </c>
      <c r="C8" s="159">
        <v>0</v>
      </c>
      <c r="D8" s="159">
        <v>0</v>
      </c>
      <c r="E8" s="159">
        <v>0</v>
      </c>
      <c r="F8" s="159">
        <v>0</v>
      </c>
      <c r="G8" s="159">
        <v>0</v>
      </c>
      <c r="H8" s="171">
        <f t="shared" si="2"/>
        <v>0</v>
      </c>
      <c r="I8" s="79"/>
      <c r="J8" s="56">
        <f>+TOTALES!$H$4</f>
        <v>45795</v>
      </c>
      <c r="K8" s="66">
        <f t="shared" si="3"/>
        <v>0</v>
      </c>
      <c r="L8" s="67">
        <f t="shared" si="4"/>
        <v>0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0</v>
      </c>
      <c r="Q8" s="68">
        <f>IF(SUM(K7:K8)=0,+Q7,+LOOKUP(2,1/($K$4:K7&gt;0),$K$4:K7))</f>
        <v>526</v>
      </c>
      <c r="R8" s="68">
        <f>+IF(K7=0,+R7,+LOOKUP(2,1/($K$4:K6&gt;0),$K$4:K6))</f>
        <v>529</v>
      </c>
      <c r="S8" s="115">
        <f t="shared" si="1"/>
        <v>0</v>
      </c>
      <c r="T8" s="124">
        <f t="shared" si="5"/>
        <v>0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86</v>
      </c>
      <c r="C9" s="159">
        <v>89</v>
      </c>
      <c r="D9" s="159">
        <v>90</v>
      </c>
      <c r="E9" s="159">
        <v>88</v>
      </c>
      <c r="F9" s="159">
        <v>84</v>
      </c>
      <c r="G9" s="159">
        <v>84</v>
      </c>
      <c r="H9" s="171">
        <f t="shared" si="2"/>
        <v>521</v>
      </c>
      <c r="I9" s="79"/>
      <c r="J9" s="56">
        <f>+TOTALES!$I$4</f>
        <v>45816</v>
      </c>
      <c r="K9" s="66">
        <f t="shared" si="3"/>
        <v>521</v>
      </c>
      <c r="L9" s="67">
        <f t="shared" si="4"/>
        <v>1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1</v>
      </c>
      <c r="Q9" s="68">
        <f>IF(SUM(K8:K9)=0,+Q8,+LOOKUP(2,1/($K$4:K8&gt;0),$K$4:K8))</f>
        <v>526</v>
      </c>
      <c r="R9" s="68">
        <f>+IF(K8=0,+R8,+LOOKUP(2,1/($K$4:K7&gt;0),$K$4:K7))</f>
        <v>529</v>
      </c>
      <c r="S9" s="115">
        <f t="shared" si="1"/>
        <v>90</v>
      </c>
      <c r="T9" s="124">
        <f t="shared" si="5"/>
        <v>6.9097888675623803E-2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90</v>
      </c>
      <c r="C10" s="159">
        <v>84</v>
      </c>
      <c r="D10" s="159">
        <v>90</v>
      </c>
      <c r="E10" s="159">
        <v>88</v>
      </c>
      <c r="F10" s="159">
        <v>93</v>
      </c>
      <c r="G10" s="159">
        <v>91</v>
      </c>
      <c r="H10" s="171">
        <f t="shared" si="2"/>
        <v>536</v>
      </c>
      <c r="I10" s="79"/>
      <c r="J10" s="56">
        <f>+TOTALES!$J$4</f>
        <v>45851</v>
      </c>
      <c r="K10" s="66">
        <f t="shared" si="3"/>
        <v>536</v>
      </c>
      <c r="L10" s="67">
        <f t="shared" si="4"/>
        <v>1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2</v>
      </c>
      <c r="O10" s="68">
        <f>IF(COUNTIF($K$4:K10,"&gt;0")&lt;3,0,+IF(K10=0,0,IF(K10&lt;=Q10,0,IF(Q10&lt;=R10,0,3))))</f>
        <v>0</v>
      </c>
      <c r="P10" s="66">
        <f t="shared" si="0"/>
        <v>3</v>
      </c>
      <c r="Q10" s="68">
        <f>IF(SUM(K9:K10)=0,+Q9,+LOOKUP(2,1/($K$4:K9&gt;0),$K$4:K9))</f>
        <v>521</v>
      </c>
      <c r="R10" s="68">
        <f>+IF(K9=0,+R9,+LOOKUP(2,1/($K$4:K8&gt;0),$K$4:K8))</f>
        <v>526</v>
      </c>
      <c r="S10" s="115">
        <f t="shared" si="1"/>
        <v>93</v>
      </c>
      <c r="T10" s="124">
        <f t="shared" si="5"/>
        <v>0.10074626865671642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90</v>
      </c>
      <c r="C11" s="159">
        <v>93</v>
      </c>
      <c r="D11" s="159">
        <v>91</v>
      </c>
      <c r="E11" s="159">
        <v>83</v>
      </c>
      <c r="F11" s="159">
        <v>78</v>
      </c>
      <c r="G11" s="159">
        <v>81</v>
      </c>
      <c r="H11" s="171">
        <f t="shared" si="2"/>
        <v>516</v>
      </c>
      <c r="I11" s="79"/>
      <c r="J11" s="56">
        <f>+TOTALES!$K$4</f>
        <v>45928</v>
      </c>
      <c r="K11" s="66">
        <f t="shared" si="3"/>
        <v>516</v>
      </c>
      <c r="L11" s="67">
        <f t="shared" si="4"/>
        <v>1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1</v>
      </c>
      <c r="Q11" s="68">
        <f>IF(SUM(K10:K11)=0,+Q10,+LOOKUP(2,1/($K$4:K10&gt;0),$K$4:K10))</f>
        <v>536</v>
      </c>
      <c r="R11" s="68">
        <f>+IF(K10=0,+R10,+LOOKUP(2,1/($K$4:K9&gt;0),$K$4:K9))</f>
        <v>521</v>
      </c>
      <c r="S11" s="115">
        <f t="shared" si="1"/>
        <v>93</v>
      </c>
      <c r="T11" s="124">
        <f t="shared" si="5"/>
        <v>0.1744186046511628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516</v>
      </c>
      <c r="R12" s="68">
        <f>+IF(K11=0,+R11,+LOOKUP(2,1/($K$4:K10&gt;0),$K$4:K10))</f>
        <v>536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516</v>
      </c>
      <c r="R13" s="68">
        <f>+IF(K12=0,+R12,+LOOKUP(2,1/($K$4:K11&gt;0),$K$4:K11))</f>
        <v>536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516</v>
      </c>
      <c r="R14" s="68">
        <f>+IF(K13=0,+R13,+LOOKUP(2,1/($K$4:K12&gt;0),$K$4:K12))</f>
        <v>536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516</v>
      </c>
      <c r="R15" s="78">
        <f>+IF(K14=0,+R14,+LOOKUP(2,1/($K$4:K13&gt;0),$K$4:K13))</f>
        <v>536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3138</v>
      </c>
      <c r="I16" s="5"/>
      <c r="J16" s="34" t="s">
        <v>0</v>
      </c>
      <c r="K16" s="45">
        <f>SUM(K4:K15)</f>
        <v>3138</v>
      </c>
      <c r="L16" s="74">
        <f>SUM(L4:L15)</f>
        <v>6</v>
      </c>
      <c r="M16" s="74">
        <f t="shared" ref="M16:P16" si="6">SUM(M4:M15)</f>
        <v>0</v>
      </c>
      <c r="N16" s="74">
        <f t="shared" si="6"/>
        <v>4</v>
      </c>
      <c r="O16" s="74">
        <f t="shared" si="6"/>
        <v>0</v>
      </c>
      <c r="P16" s="75">
        <f t="shared" si="6"/>
        <v>10</v>
      </c>
      <c r="Q16" s="69"/>
      <c r="R16" s="69"/>
      <c r="S16" s="60">
        <f>+MAX(S4:S15)</f>
        <v>93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82</v>
      </c>
      <c r="C17" s="108">
        <f t="shared" ref="C17:G17" si="7">SMALL(C4:C15,COUNTIF(C4:C15,"&lt;=0")+1)</f>
        <v>83</v>
      </c>
      <c r="D17" s="108">
        <f t="shared" si="7"/>
        <v>83</v>
      </c>
      <c r="E17" s="108">
        <f t="shared" si="7"/>
        <v>83</v>
      </c>
      <c r="F17" s="108">
        <f t="shared" si="7"/>
        <v>78</v>
      </c>
      <c r="G17" s="108">
        <f t="shared" si="7"/>
        <v>81</v>
      </c>
      <c r="H17" s="108">
        <f>SMALL(H4:H15,COUNTIF(H4:H15,"&lt;=0")+1)</f>
        <v>510</v>
      </c>
      <c r="I17" s="5"/>
      <c r="J17" s="27" t="s">
        <v>6</v>
      </c>
      <c r="K17" s="28">
        <f>SMALL(K4:K15,COUNTIF(K4:K15,"&lt;=0")+1)</f>
        <v>510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87.166666666666671</v>
      </c>
      <c r="C18" s="68">
        <f t="shared" si="8"/>
        <v>87.666666666666671</v>
      </c>
      <c r="D18" s="68">
        <f t="shared" si="8"/>
        <v>88.333333333333329</v>
      </c>
      <c r="E18" s="68">
        <f t="shared" si="8"/>
        <v>87.833333333333329</v>
      </c>
      <c r="F18" s="68">
        <f t="shared" si="8"/>
        <v>85.5</v>
      </c>
      <c r="G18" s="68">
        <f t="shared" si="8"/>
        <v>86.5</v>
      </c>
      <c r="H18" s="68">
        <f t="shared" si="8"/>
        <v>523</v>
      </c>
      <c r="I18" s="5"/>
      <c r="J18" s="29" t="s">
        <v>7</v>
      </c>
      <c r="K18" s="30">
        <f>AVERAGEIF(K4:K15,"&gt;0")</f>
        <v>523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88</v>
      </c>
      <c r="C19" s="68">
        <f t="array" ref="C19">+MEDIAN(IF(C4:C15&lt;&gt;0,C4:C15))</f>
        <v>86.5</v>
      </c>
      <c r="D19" s="68">
        <f t="array" ref="D19">+MEDIAN(IF(D4:D15&lt;&gt;0,D4:D15))</f>
        <v>89.5</v>
      </c>
      <c r="E19" s="68">
        <f t="array" ref="E19">+MEDIAN(IF(E4:E15&lt;&gt;0,E4:E15))</f>
        <v>88</v>
      </c>
      <c r="F19" s="68">
        <f t="array" ref="F19">+MEDIAN(IF(F4:F15&lt;&gt;0,F4:F15))</f>
        <v>85</v>
      </c>
      <c r="G19" s="68">
        <f t="array" ref="G19">+MEDIAN(IF(G4:G15&lt;&gt;0,G4:G15))</f>
        <v>86.5</v>
      </c>
      <c r="H19" s="68">
        <f t="array" ref="H19">+MEDIAN(IF(H4:H15&lt;&gt;0,H4:H15))</f>
        <v>523.5</v>
      </c>
      <c r="I19" s="5"/>
      <c r="J19" s="29" t="s">
        <v>8</v>
      </c>
      <c r="K19" s="30">
        <f t="array" ref="K19">+MEDIAN(IF(K4:K15&lt;&gt;0,K4:K15))</f>
        <v>523.5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90</v>
      </c>
      <c r="C20" s="101">
        <f t="shared" si="9"/>
        <v>93</v>
      </c>
      <c r="D20" s="101">
        <f t="shared" si="9"/>
        <v>91</v>
      </c>
      <c r="E20" s="101">
        <f t="shared" si="9"/>
        <v>91</v>
      </c>
      <c r="F20" s="101">
        <f t="shared" si="9"/>
        <v>93</v>
      </c>
      <c r="G20" s="101">
        <f t="shared" si="9"/>
        <v>92</v>
      </c>
      <c r="H20" s="101">
        <f t="shared" si="9"/>
        <v>536</v>
      </c>
      <c r="I20" s="5"/>
      <c r="J20" s="29" t="s">
        <v>9</v>
      </c>
      <c r="K20" s="30">
        <f>+MAX(K4:K15)</f>
        <v>536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3.3714487489307419</v>
      </c>
      <c r="C21" s="117">
        <f t="array" ref="C21">+STDEV(IF(C4:C15&gt;0,C4:C15))</f>
        <v>4.6332134277050816</v>
      </c>
      <c r="D21" s="117">
        <f t="array" ref="D21">+STDEV(IF(D4:D15&gt;0,D4:D15))</f>
        <v>2.9439202887759488</v>
      </c>
      <c r="E21" s="117">
        <f t="array" ref="E21">+STDEV(IF(E4:E15&gt;0,E4:E15))</f>
        <v>2.7868739954771304</v>
      </c>
      <c r="F21" s="117">
        <f t="array" ref="F21">+STDEV(IF(F4:F15&gt;0,F4:F15))</f>
        <v>5.1672042731055257</v>
      </c>
      <c r="G21" s="117">
        <f t="array" ref="G21">+STDEV(IF(G4:G15&gt;0,G4:G15))</f>
        <v>4.7644516998286379</v>
      </c>
      <c r="H21" s="117">
        <f t="array" ref="H21">+STDEV(IF(H4:H15&gt;0,H4:H15))</f>
        <v>9.3380940239430021</v>
      </c>
      <c r="I21" s="5"/>
      <c r="J21" s="29" t="s">
        <v>10</v>
      </c>
      <c r="K21" s="116">
        <f t="array" ref="K21">+STDEV(IF(K4:K15&gt;0,K4:K15))</f>
        <v>9.3380940239430021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9.1778202676864234E-2</v>
      </c>
      <c r="C22" s="111">
        <f t="shared" ref="C22:H22" si="10">+(C20-C17)/C18</f>
        <v>0.11406844106463877</v>
      </c>
      <c r="D22" s="111">
        <f t="shared" si="10"/>
        <v>9.0566037735849064E-2</v>
      </c>
      <c r="E22" s="111">
        <f t="shared" si="10"/>
        <v>9.1081593927893736E-2</v>
      </c>
      <c r="F22" s="111">
        <f t="shared" si="10"/>
        <v>0.17543859649122806</v>
      </c>
      <c r="G22" s="111">
        <f t="shared" si="10"/>
        <v>0.12716763005780346</v>
      </c>
      <c r="H22" s="111">
        <f t="shared" si="10"/>
        <v>4.9713193116634802E-2</v>
      </c>
      <c r="I22" s="5"/>
      <c r="J22" s="31" t="s">
        <v>5</v>
      </c>
      <c r="K22" s="32">
        <f>+K21/K18</f>
        <v>1.7854864290521993E-2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H11" sqref="H11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21927</v>
      </c>
      <c r="B2" s="10" t="s">
        <v>105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80</v>
      </c>
      <c r="C4" s="159">
        <v>90</v>
      </c>
      <c r="D4" s="159">
        <v>86</v>
      </c>
      <c r="E4" s="159">
        <v>94</v>
      </c>
      <c r="F4" s="159">
        <v>85</v>
      </c>
      <c r="G4" s="159">
        <v>83</v>
      </c>
      <c r="H4" s="171">
        <f>+SUM(B4:G4)</f>
        <v>518</v>
      </c>
      <c r="I4" s="79"/>
      <c r="J4" s="56">
        <f>+TOTALES!$D$4</f>
        <v>45669</v>
      </c>
      <c r="K4" s="66">
        <f>+H4</f>
        <v>518</v>
      </c>
      <c r="L4" s="67">
        <f>+IF(K4=0,0,1)</f>
        <v>1</v>
      </c>
      <c r="M4" s="68"/>
      <c r="N4" s="68"/>
      <c r="O4" s="68"/>
      <c r="P4" s="66">
        <f t="shared" ref="P4:P15" si="0">+SUM(L4:O4)</f>
        <v>1</v>
      </c>
      <c r="Q4" s="69"/>
      <c r="R4" s="70"/>
      <c r="S4" s="114">
        <f t="shared" ref="S4:S15" si="1">+MAX(B4:G4)</f>
        <v>94</v>
      </c>
      <c r="T4" s="124">
        <f>IF(H4=0,0,+((+S4-MIN(B4:G4))/AVERAGE(B4:G4)))</f>
        <v>0.16216216216216217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81</v>
      </c>
      <c r="C5" s="159">
        <v>84</v>
      </c>
      <c r="D5" s="159">
        <v>84</v>
      </c>
      <c r="E5" s="159">
        <v>91</v>
      </c>
      <c r="F5" s="159">
        <v>90</v>
      </c>
      <c r="G5" s="159">
        <v>83</v>
      </c>
      <c r="H5" s="171">
        <f t="shared" ref="H5:H15" si="2">+SUM(B5:G5)</f>
        <v>513</v>
      </c>
      <c r="I5" s="79"/>
      <c r="J5" s="56">
        <f>+TOTALES!$E$4</f>
        <v>45690</v>
      </c>
      <c r="K5" s="66">
        <f t="shared" ref="K5:K15" si="3">+H5</f>
        <v>513</v>
      </c>
      <c r="L5" s="67">
        <f t="shared" ref="L5:L15" si="4">+IF(K5=0,0,1)</f>
        <v>1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1</v>
      </c>
      <c r="S5" s="115">
        <f t="shared" si="1"/>
        <v>91</v>
      </c>
      <c r="T5" s="124">
        <f t="shared" ref="T5:T15" si="5">IF(H5=0,0,+((+S5-MIN(B5:G5))/AVERAGE(B5:G5)))</f>
        <v>0.11695906432748537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86</v>
      </c>
      <c r="C6" s="159">
        <v>87</v>
      </c>
      <c r="D6" s="159">
        <v>82</v>
      </c>
      <c r="E6" s="159">
        <v>77</v>
      </c>
      <c r="F6" s="159">
        <v>85</v>
      </c>
      <c r="G6" s="159">
        <v>85</v>
      </c>
      <c r="H6" s="171">
        <f t="shared" si="2"/>
        <v>502</v>
      </c>
      <c r="I6" s="79"/>
      <c r="J6" s="56">
        <f>+TOTALES!$F$4</f>
        <v>45718</v>
      </c>
      <c r="K6" s="66">
        <f t="shared" si="3"/>
        <v>502</v>
      </c>
      <c r="L6" s="67">
        <f t="shared" si="4"/>
        <v>1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1</v>
      </c>
      <c r="Q6" s="68">
        <f>+K5</f>
        <v>513</v>
      </c>
      <c r="R6" s="68">
        <f>+K4</f>
        <v>518</v>
      </c>
      <c r="S6" s="115">
        <f t="shared" si="1"/>
        <v>87</v>
      </c>
      <c r="T6" s="124">
        <f t="shared" si="5"/>
        <v>0.1195219123505976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87</v>
      </c>
      <c r="C7" s="159">
        <v>79</v>
      </c>
      <c r="D7" s="159">
        <v>85</v>
      </c>
      <c r="E7" s="159">
        <v>88</v>
      </c>
      <c r="F7" s="159">
        <v>89</v>
      </c>
      <c r="G7" s="159">
        <v>84</v>
      </c>
      <c r="H7" s="171">
        <f t="shared" si="2"/>
        <v>512</v>
      </c>
      <c r="I7" s="79"/>
      <c r="J7" s="56">
        <f>+TOTALES!$G$4</f>
        <v>45753</v>
      </c>
      <c r="K7" s="66">
        <f t="shared" si="3"/>
        <v>512</v>
      </c>
      <c r="L7" s="67">
        <f t="shared" si="4"/>
        <v>1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2</v>
      </c>
      <c r="O7" s="68">
        <f>IF(COUNTIF($K$4:K7,"&gt;0")&lt;3,0,+IF(K7=0,0,IF(K7&lt;=Q7,0,IF(Q7&lt;=R7,0,3))))</f>
        <v>0</v>
      </c>
      <c r="P7" s="66">
        <f t="shared" si="0"/>
        <v>3</v>
      </c>
      <c r="Q7" s="68">
        <f>IF(SUM(K6:K7)=0,+Q6,+LOOKUP(2,1/($K$4:K6&gt;0),$K$4:K6))</f>
        <v>502</v>
      </c>
      <c r="R7" s="68">
        <f>+IF(K6=0,+R6,+LOOKUP(2,1/($K$4:K5&gt;0),$K$4:K5))</f>
        <v>513</v>
      </c>
      <c r="S7" s="115">
        <f t="shared" si="1"/>
        <v>89</v>
      </c>
      <c r="T7" s="124">
        <f t="shared" si="5"/>
        <v>0.1171875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88</v>
      </c>
      <c r="C8" s="159">
        <v>84</v>
      </c>
      <c r="D8" s="159">
        <v>93</v>
      </c>
      <c r="E8" s="159">
        <v>94</v>
      </c>
      <c r="F8" s="159">
        <v>88</v>
      </c>
      <c r="G8" s="159">
        <v>77</v>
      </c>
      <c r="H8" s="171">
        <f t="shared" si="2"/>
        <v>524</v>
      </c>
      <c r="I8" s="79"/>
      <c r="J8" s="56">
        <f>+TOTALES!$H$4</f>
        <v>45795</v>
      </c>
      <c r="K8" s="66">
        <f t="shared" si="3"/>
        <v>524</v>
      </c>
      <c r="L8" s="67">
        <f t="shared" si="4"/>
        <v>1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3</v>
      </c>
      <c r="P8" s="66">
        <f t="shared" si="0"/>
        <v>4</v>
      </c>
      <c r="Q8" s="68">
        <f>IF(SUM(K7:K8)=0,+Q7,+LOOKUP(2,1/($K$4:K7&gt;0),$K$4:K7))</f>
        <v>512</v>
      </c>
      <c r="R8" s="68">
        <f>+IF(K7=0,+R7,+LOOKUP(2,1/($K$4:K6&gt;0),$K$4:K6))</f>
        <v>502</v>
      </c>
      <c r="S8" s="115">
        <f t="shared" si="1"/>
        <v>94</v>
      </c>
      <c r="T8" s="124">
        <f t="shared" si="5"/>
        <v>0.19465648854961834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84</v>
      </c>
      <c r="C9" s="159">
        <v>80</v>
      </c>
      <c r="D9" s="159">
        <v>83</v>
      </c>
      <c r="E9" s="159">
        <v>85</v>
      </c>
      <c r="F9" s="159">
        <v>90</v>
      </c>
      <c r="G9" s="159">
        <v>87</v>
      </c>
      <c r="H9" s="171">
        <f t="shared" si="2"/>
        <v>509</v>
      </c>
      <c r="I9" s="79"/>
      <c r="J9" s="56">
        <f>+TOTALES!$I$4</f>
        <v>45816</v>
      </c>
      <c r="K9" s="66">
        <f t="shared" si="3"/>
        <v>509</v>
      </c>
      <c r="L9" s="67">
        <f t="shared" si="4"/>
        <v>1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1</v>
      </c>
      <c r="Q9" s="68">
        <f>IF(SUM(K8:K9)=0,+Q8,+LOOKUP(2,1/($K$4:K8&gt;0),$K$4:K8))</f>
        <v>524</v>
      </c>
      <c r="R9" s="68">
        <f>+IF(K8=0,+R8,+LOOKUP(2,1/($K$4:K7&gt;0),$K$4:K7))</f>
        <v>512</v>
      </c>
      <c r="S9" s="115">
        <f t="shared" si="1"/>
        <v>90</v>
      </c>
      <c r="T9" s="124">
        <f t="shared" si="5"/>
        <v>0.11787819253438114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92</v>
      </c>
      <c r="C10" s="159">
        <v>83</v>
      </c>
      <c r="D10" s="159">
        <v>87</v>
      </c>
      <c r="E10" s="159">
        <v>77</v>
      </c>
      <c r="F10" s="159">
        <v>81</v>
      </c>
      <c r="G10" s="159">
        <v>83</v>
      </c>
      <c r="H10" s="171">
        <f t="shared" si="2"/>
        <v>503</v>
      </c>
      <c r="I10" s="79"/>
      <c r="J10" s="56">
        <f>+TOTALES!$J$4</f>
        <v>45851</v>
      </c>
      <c r="K10" s="66">
        <f t="shared" si="3"/>
        <v>503</v>
      </c>
      <c r="L10" s="67">
        <f t="shared" si="4"/>
        <v>1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1</v>
      </c>
      <c r="Q10" s="68">
        <f>IF(SUM(K9:K10)=0,+Q9,+LOOKUP(2,1/($K$4:K9&gt;0),$K$4:K9))</f>
        <v>509</v>
      </c>
      <c r="R10" s="68">
        <f>+IF(K9=0,+R9,+LOOKUP(2,1/($K$4:K8&gt;0),$K$4:K8))</f>
        <v>524</v>
      </c>
      <c r="S10" s="115">
        <f t="shared" si="1"/>
        <v>92</v>
      </c>
      <c r="T10" s="124">
        <f t="shared" si="5"/>
        <v>0.17892644135188868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75</v>
      </c>
      <c r="C11" s="159">
        <v>90</v>
      </c>
      <c r="D11" s="159">
        <v>86</v>
      </c>
      <c r="E11" s="159">
        <v>86</v>
      </c>
      <c r="F11" s="159">
        <v>92</v>
      </c>
      <c r="G11" s="159">
        <v>84</v>
      </c>
      <c r="H11" s="171">
        <f t="shared" si="2"/>
        <v>513</v>
      </c>
      <c r="I11" s="79"/>
      <c r="J11" s="56">
        <f>+TOTALES!$K$4</f>
        <v>45928</v>
      </c>
      <c r="K11" s="66">
        <f t="shared" si="3"/>
        <v>513</v>
      </c>
      <c r="L11" s="67">
        <f t="shared" si="4"/>
        <v>1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2</v>
      </c>
      <c r="O11" s="68">
        <f>IF(COUNTIF($K$4:K11,"&gt;0")&lt;3,0,+IF(K11=0,0,IF(K11&lt;=Q11,0,IF(Q11&lt;=R11,0,3))))</f>
        <v>0</v>
      </c>
      <c r="P11" s="66">
        <f t="shared" si="0"/>
        <v>3</v>
      </c>
      <c r="Q11" s="68">
        <f>IF(SUM(K10:K11)=0,+Q10,+LOOKUP(2,1/($K$4:K10&gt;0),$K$4:K10))</f>
        <v>503</v>
      </c>
      <c r="R11" s="68">
        <f>+IF(K10=0,+R10,+LOOKUP(2,1/($K$4:K9&gt;0),$K$4:K9))</f>
        <v>509</v>
      </c>
      <c r="S11" s="115">
        <f t="shared" si="1"/>
        <v>92</v>
      </c>
      <c r="T11" s="124">
        <f t="shared" si="5"/>
        <v>0.19883040935672514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513</v>
      </c>
      <c r="R12" s="68">
        <f>+IF(K11=0,+R11,+LOOKUP(2,1/($K$4:K10&gt;0),$K$4:K10))</f>
        <v>503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513</v>
      </c>
      <c r="R13" s="68">
        <f>+IF(K12=0,+R12,+LOOKUP(2,1/($K$4:K11&gt;0),$K$4:K11))</f>
        <v>503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513</v>
      </c>
      <c r="R14" s="68">
        <f>+IF(K13=0,+R13,+LOOKUP(2,1/($K$4:K12&gt;0),$K$4:K12))</f>
        <v>503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513</v>
      </c>
      <c r="R15" s="78">
        <f>+IF(K14=0,+R14,+LOOKUP(2,1/($K$4:K13&gt;0),$K$4:K13))</f>
        <v>503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4094</v>
      </c>
      <c r="I16" s="5"/>
      <c r="J16" s="34" t="s">
        <v>0</v>
      </c>
      <c r="K16" s="45">
        <f>SUM(K4:K15)</f>
        <v>4094</v>
      </c>
      <c r="L16" s="74">
        <f>SUM(L4:L15)</f>
        <v>8</v>
      </c>
      <c r="M16" s="74">
        <f t="shared" ref="M16:P16" si="6">SUM(M4:M15)</f>
        <v>0</v>
      </c>
      <c r="N16" s="74">
        <f t="shared" si="6"/>
        <v>4</v>
      </c>
      <c r="O16" s="74">
        <f t="shared" si="6"/>
        <v>3</v>
      </c>
      <c r="P16" s="75">
        <f t="shared" si="6"/>
        <v>15</v>
      </c>
      <c r="Q16" s="69"/>
      <c r="R16" s="69"/>
      <c r="S16" s="60">
        <f>+MAX(S4:S15)</f>
        <v>94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75</v>
      </c>
      <c r="C17" s="108">
        <f t="shared" ref="C17:G17" si="7">SMALL(C4:C15,COUNTIF(C4:C15,"&lt;=0")+1)</f>
        <v>79</v>
      </c>
      <c r="D17" s="108">
        <f t="shared" si="7"/>
        <v>82</v>
      </c>
      <c r="E17" s="108">
        <f t="shared" si="7"/>
        <v>77</v>
      </c>
      <c r="F17" s="108">
        <f t="shared" si="7"/>
        <v>81</v>
      </c>
      <c r="G17" s="108">
        <f t="shared" si="7"/>
        <v>77</v>
      </c>
      <c r="H17" s="108">
        <f>SMALL(H4:H15,COUNTIF(H4:H15,"&lt;=0")+1)</f>
        <v>502</v>
      </c>
      <c r="I17" s="5"/>
      <c r="J17" s="27" t="s">
        <v>6</v>
      </c>
      <c r="K17" s="28">
        <f>SMALL(K4:K15,COUNTIF(K4:K15,"&lt;=0")+1)</f>
        <v>502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84.125</v>
      </c>
      <c r="C18" s="68">
        <f t="shared" si="8"/>
        <v>84.625</v>
      </c>
      <c r="D18" s="68">
        <f t="shared" si="8"/>
        <v>85.75</v>
      </c>
      <c r="E18" s="68">
        <f t="shared" si="8"/>
        <v>86.5</v>
      </c>
      <c r="F18" s="68">
        <f t="shared" si="8"/>
        <v>87.5</v>
      </c>
      <c r="G18" s="68">
        <f t="shared" si="8"/>
        <v>83.25</v>
      </c>
      <c r="H18" s="68">
        <f t="shared" si="8"/>
        <v>511.75</v>
      </c>
      <c r="I18" s="5"/>
      <c r="J18" s="29" t="s">
        <v>7</v>
      </c>
      <c r="K18" s="30">
        <f>AVERAGEIF(K4:K15,"&gt;0")</f>
        <v>511.75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85</v>
      </c>
      <c r="C19" s="68">
        <f t="array" ref="C19">+MEDIAN(IF(C4:C15&lt;&gt;0,C4:C15))</f>
        <v>84</v>
      </c>
      <c r="D19" s="68">
        <f t="array" ref="D19">+MEDIAN(IF(D4:D15&lt;&gt;0,D4:D15))</f>
        <v>85.5</v>
      </c>
      <c r="E19" s="68">
        <f t="array" ref="E19">+MEDIAN(IF(E4:E15&lt;&gt;0,E4:E15))</f>
        <v>87</v>
      </c>
      <c r="F19" s="68">
        <f t="array" ref="F19">+MEDIAN(IF(F4:F15&lt;&gt;0,F4:F15))</f>
        <v>88.5</v>
      </c>
      <c r="G19" s="68">
        <f t="array" ref="G19">+MEDIAN(IF(G4:G15&lt;&gt;0,G4:G15))</f>
        <v>83.5</v>
      </c>
      <c r="H19" s="68">
        <f t="array" ref="H19">+MEDIAN(IF(H4:H15&lt;&gt;0,H4:H15))</f>
        <v>512.5</v>
      </c>
      <c r="I19" s="5"/>
      <c r="J19" s="29" t="s">
        <v>8</v>
      </c>
      <c r="K19" s="30">
        <f t="array" ref="K19">+MEDIAN(IF(K4:K15&lt;&gt;0,K4:K15))</f>
        <v>512.5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92</v>
      </c>
      <c r="C20" s="101">
        <f t="shared" si="9"/>
        <v>90</v>
      </c>
      <c r="D20" s="101">
        <f t="shared" si="9"/>
        <v>93</v>
      </c>
      <c r="E20" s="101">
        <f t="shared" si="9"/>
        <v>94</v>
      </c>
      <c r="F20" s="101">
        <f t="shared" si="9"/>
        <v>92</v>
      </c>
      <c r="G20" s="101">
        <f t="shared" si="9"/>
        <v>87</v>
      </c>
      <c r="H20" s="101">
        <f t="shared" si="9"/>
        <v>524</v>
      </c>
      <c r="I20" s="5"/>
      <c r="J20" s="29" t="s">
        <v>9</v>
      </c>
      <c r="K20" s="30">
        <f>+MAX(K4:K15)</f>
        <v>524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5.3301701929407734</v>
      </c>
      <c r="C21" s="117">
        <f t="array" ref="C21">+STDEV(IF(C4:C15&gt;0,C4:C15))</f>
        <v>4.1382363393117121</v>
      </c>
      <c r="D21" s="117">
        <f t="array" ref="D21">+STDEV(IF(D4:D15&gt;0,D4:D15))</f>
        <v>3.370036032024414</v>
      </c>
      <c r="E21" s="117">
        <f t="array" ref="E21">+STDEV(IF(E4:E15&gt;0,E4:E15))</f>
        <v>6.7400720640488281</v>
      </c>
      <c r="F21" s="117">
        <f t="array" ref="F21">+STDEV(IF(F4:F15&gt;0,F4:F15))</f>
        <v>3.5856858280031809</v>
      </c>
      <c r="G21" s="117">
        <f t="array" ref="G21">+STDEV(IF(G4:G15&gt;0,G4:G15))</f>
        <v>2.8660575211055539</v>
      </c>
      <c r="H21" s="117">
        <f t="array" ref="H21">+STDEV(IF(H4:H15&gt;0,H4:H15))</f>
        <v>7.285013971944637</v>
      </c>
      <c r="I21" s="5"/>
      <c r="J21" s="29" t="s">
        <v>10</v>
      </c>
      <c r="K21" s="116">
        <f t="array" ref="K21">+STDEV(IF(K4:K15&gt;0,K4:K15))</f>
        <v>7.285013971944637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0.20208023774145617</v>
      </c>
      <c r="C22" s="111">
        <f t="shared" ref="C22:H22" si="10">+(C20-C17)/C18</f>
        <v>0.12998522895125553</v>
      </c>
      <c r="D22" s="111">
        <f t="shared" si="10"/>
        <v>0.1282798833819242</v>
      </c>
      <c r="E22" s="111">
        <f t="shared" si="10"/>
        <v>0.19653179190751446</v>
      </c>
      <c r="F22" s="111">
        <f t="shared" si="10"/>
        <v>0.12571428571428572</v>
      </c>
      <c r="G22" s="111">
        <f t="shared" si="10"/>
        <v>0.12012012012012012</v>
      </c>
      <c r="H22" s="111">
        <f t="shared" si="10"/>
        <v>4.2989741084513922E-2</v>
      </c>
      <c r="I22" s="5"/>
      <c r="J22" s="31" t="s">
        <v>5</v>
      </c>
      <c r="K22" s="32">
        <f>+K21/K18</f>
        <v>1.4235493838680287E-2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G12" sqref="G12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20850</v>
      </c>
      <c r="B2" s="10" t="s">
        <v>62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86</v>
      </c>
      <c r="C4" s="159">
        <v>80</v>
      </c>
      <c r="D4" s="159">
        <v>81</v>
      </c>
      <c r="E4" s="159">
        <v>83</v>
      </c>
      <c r="F4" s="159">
        <v>83</v>
      </c>
      <c r="G4" s="159">
        <v>80</v>
      </c>
      <c r="H4" s="171">
        <f>+SUM(B4:G4)</f>
        <v>493</v>
      </c>
      <c r="I4" s="79"/>
      <c r="J4" s="56">
        <f>+TOTALES!$D$4</f>
        <v>45669</v>
      </c>
      <c r="K4" s="66">
        <f>+H4</f>
        <v>493</v>
      </c>
      <c r="L4" s="67">
        <f>+IF(K4=0,0,1)</f>
        <v>1</v>
      </c>
      <c r="M4" s="68"/>
      <c r="N4" s="68"/>
      <c r="O4" s="68"/>
      <c r="P4" s="66">
        <f t="shared" ref="P4:P15" si="0">+SUM(L4:O4)</f>
        <v>1</v>
      </c>
      <c r="Q4" s="69"/>
      <c r="R4" s="70"/>
      <c r="S4" s="114">
        <f t="shared" ref="S4:S15" si="1">+MAX(B4:G4)</f>
        <v>86</v>
      </c>
      <c r="T4" s="124">
        <f>IF(H4=0,0,+((+S4-MIN(B4:G4))/AVERAGE(B4:G4)))</f>
        <v>7.3022312373225151E-2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82</v>
      </c>
      <c r="C5" s="159">
        <v>83</v>
      </c>
      <c r="D5" s="159">
        <v>88</v>
      </c>
      <c r="E5" s="159">
        <v>89</v>
      </c>
      <c r="F5" s="159">
        <v>87</v>
      </c>
      <c r="G5" s="159">
        <v>86</v>
      </c>
      <c r="H5" s="171">
        <f t="shared" ref="H5:H15" si="2">+SUM(B5:G5)</f>
        <v>515</v>
      </c>
      <c r="I5" s="79"/>
      <c r="J5" s="56">
        <f>+TOTALES!$E$4</f>
        <v>45690</v>
      </c>
      <c r="K5" s="66">
        <f t="shared" ref="K5:K15" si="3">+H5</f>
        <v>515</v>
      </c>
      <c r="L5" s="67">
        <f t="shared" ref="L5:L15" si="4">+IF(K5=0,0,1)</f>
        <v>1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2</v>
      </c>
      <c r="O5" s="68"/>
      <c r="P5" s="66">
        <f t="shared" si="0"/>
        <v>3</v>
      </c>
      <c r="S5" s="115">
        <f t="shared" si="1"/>
        <v>89</v>
      </c>
      <c r="T5" s="124">
        <f t="shared" ref="T5:T15" si="5">IF(H5=0,0,+((+S5-MIN(B5:G5))/AVERAGE(B5:G5)))</f>
        <v>8.155339805825243E-2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88</v>
      </c>
      <c r="C6" s="159">
        <v>86</v>
      </c>
      <c r="D6" s="159">
        <v>83</v>
      </c>
      <c r="E6" s="159">
        <v>87</v>
      </c>
      <c r="F6" s="159">
        <v>83</v>
      </c>
      <c r="G6" s="159">
        <v>84</v>
      </c>
      <c r="H6" s="171">
        <f t="shared" si="2"/>
        <v>511</v>
      </c>
      <c r="I6" s="79"/>
      <c r="J6" s="56">
        <f>+TOTALES!$F$4</f>
        <v>45718</v>
      </c>
      <c r="K6" s="66">
        <f t="shared" si="3"/>
        <v>511</v>
      </c>
      <c r="L6" s="67">
        <f t="shared" si="4"/>
        <v>1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1</v>
      </c>
      <c r="Q6" s="68">
        <f>+K5</f>
        <v>515</v>
      </c>
      <c r="R6" s="68">
        <f>+K4</f>
        <v>493</v>
      </c>
      <c r="S6" s="115">
        <f t="shared" si="1"/>
        <v>88</v>
      </c>
      <c r="T6" s="124">
        <f t="shared" si="5"/>
        <v>5.8708414872798431E-2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85</v>
      </c>
      <c r="C7" s="159">
        <v>91</v>
      </c>
      <c r="D7" s="159">
        <v>83</v>
      </c>
      <c r="E7" s="159">
        <v>79</v>
      </c>
      <c r="F7" s="159">
        <v>90</v>
      </c>
      <c r="G7" s="159">
        <v>87</v>
      </c>
      <c r="H7" s="171">
        <f t="shared" si="2"/>
        <v>515</v>
      </c>
      <c r="I7" s="79"/>
      <c r="J7" s="56">
        <f>+TOTALES!$G$4</f>
        <v>45753</v>
      </c>
      <c r="K7" s="66">
        <f t="shared" si="3"/>
        <v>515</v>
      </c>
      <c r="L7" s="67">
        <f t="shared" si="4"/>
        <v>1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2</v>
      </c>
      <c r="O7" s="68">
        <f>IF(COUNTIF($K$4:K7,"&gt;0")&lt;3,0,+IF(K7=0,0,IF(K7&lt;=Q7,0,IF(Q7&lt;=R7,0,3))))</f>
        <v>0</v>
      </c>
      <c r="P7" s="66">
        <f t="shared" si="0"/>
        <v>3</v>
      </c>
      <c r="Q7" s="68">
        <f>IF(SUM(K6:K7)=0,+Q6,+LOOKUP(2,1/($K$4:K6&gt;0),$K$4:K6))</f>
        <v>511</v>
      </c>
      <c r="R7" s="68">
        <f>+IF(K6=0,+R6,+LOOKUP(2,1/($K$4:K5&gt;0),$K$4:K5))</f>
        <v>515</v>
      </c>
      <c r="S7" s="115">
        <f t="shared" si="1"/>
        <v>91</v>
      </c>
      <c r="T7" s="124">
        <f t="shared" si="5"/>
        <v>0.13980582524271845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87</v>
      </c>
      <c r="C8" s="159">
        <v>89</v>
      </c>
      <c r="D8" s="159">
        <v>90</v>
      </c>
      <c r="E8" s="159">
        <v>80</v>
      </c>
      <c r="F8" s="159">
        <v>87</v>
      </c>
      <c r="G8" s="159">
        <v>84</v>
      </c>
      <c r="H8" s="171">
        <f t="shared" si="2"/>
        <v>517</v>
      </c>
      <c r="I8" s="79"/>
      <c r="J8" s="56">
        <f>+TOTALES!$H$4</f>
        <v>45795</v>
      </c>
      <c r="K8" s="66">
        <f t="shared" si="3"/>
        <v>517</v>
      </c>
      <c r="L8" s="67">
        <f t="shared" si="4"/>
        <v>1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3</v>
      </c>
      <c r="P8" s="66">
        <f t="shared" si="0"/>
        <v>4</v>
      </c>
      <c r="Q8" s="68">
        <f>IF(SUM(K7:K8)=0,+Q7,+LOOKUP(2,1/($K$4:K7&gt;0),$K$4:K7))</f>
        <v>515</v>
      </c>
      <c r="R8" s="68">
        <f>+IF(K7=0,+R7,+LOOKUP(2,1/($K$4:K6&gt;0),$K$4:K6))</f>
        <v>511</v>
      </c>
      <c r="S8" s="115">
        <f t="shared" si="1"/>
        <v>90</v>
      </c>
      <c r="T8" s="124">
        <f t="shared" si="5"/>
        <v>0.11605415860735009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517</v>
      </c>
      <c r="R9" s="68">
        <f>+IF(K8=0,+R8,+LOOKUP(2,1/($K$4:K7&gt;0),$K$4:K7))</f>
        <v>515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89</v>
      </c>
      <c r="C10" s="159">
        <v>88</v>
      </c>
      <c r="D10" s="159">
        <v>93</v>
      </c>
      <c r="E10" s="159">
        <v>82</v>
      </c>
      <c r="F10" s="159">
        <v>92</v>
      </c>
      <c r="G10" s="159">
        <v>90</v>
      </c>
      <c r="H10" s="171">
        <f t="shared" si="2"/>
        <v>534</v>
      </c>
      <c r="I10" s="79"/>
      <c r="J10" s="56">
        <f>+TOTALES!$J$4</f>
        <v>45851</v>
      </c>
      <c r="K10" s="66">
        <f t="shared" si="3"/>
        <v>534</v>
      </c>
      <c r="L10" s="67">
        <f t="shared" si="4"/>
        <v>1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3</v>
      </c>
      <c r="P10" s="66">
        <f t="shared" si="0"/>
        <v>4</v>
      </c>
      <c r="Q10" s="68">
        <f>IF(SUM(K9:K10)=0,+Q9,+LOOKUP(2,1/($K$4:K9&gt;0),$K$4:K9))</f>
        <v>517</v>
      </c>
      <c r="R10" s="68">
        <f>+IF(K9=0,+R9,+LOOKUP(2,1/($K$4:K8&gt;0),$K$4:K8))</f>
        <v>515</v>
      </c>
      <c r="S10" s="115">
        <f t="shared" si="1"/>
        <v>93</v>
      </c>
      <c r="T10" s="124">
        <f t="shared" si="5"/>
        <v>0.12359550561797752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80</v>
      </c>
      <c r="C11" s="159">
        <v>92</v>
      </c>
      <c r="D11" s="159">
        <v>89</v>
      </c>
      <c r="E11" s="159">
        <v>91</v>
      </c>
      <c r="F11" s="159">
        <v>81</v>
      </c>
      <c r="G11" s="159">
        <v>83</v>
      </c>
      <c r="H11" s="171">
        <f t="shared" si="2"/>
        <v>516</v>
      </c>
      <c r="I11" s="79"/>
      <c r="J11" s="56">
        <f>+TOTALES!$K$4</f>
        <v>45928</v>
      </c>
      <c r="K11" s="66">
        <f t="shared" si="3"/>
        <v>516</v>
      </c>
      <c r="L11" s="67">
        <f t="shared" si="4"/>
        <v>1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1</v>
      </c>
      <c r="Q11" s="68">
        <f>IF(SUM(K10:K11)=0,+Q10,+LOOKUP(2,1/($K$4:K10&gt;0),$K$4:K10))</f>
        <v>534</v>
      </c>
      <c r="R11" s="68">
        <f>+IF(K10=0,+R10,+LOOKUP(2,1/($K$4:K9&gt;0),$K$4:K9))</f>
        <v>517</v>
      </c>
      <c r="S11" s="115">
        <f t="shared" si="1"/>
        <v>92</v>
      </c>
      <c r="T11" s="124">
        <f t="shared" si="5"/>
        <v>0.13953488372093023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516</v>
      </c>
      <c r="R12" s="68">
        <f>+IF(K11=0,+R11,+LOOKUP(2,1/($K$4:K10&gt;0),$K$4:K10))</f>
        <v>534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516</v>
      </c>
      <c r="R13" s="68">
        <f>+IF(K12=0,+R12,+LOOKUP(2,1/($K$4:K11&gt;0),$K$4:K11))</f>
        <v>534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516</v>
      </c>
      <c r="R14" s="68">
        <f>+IF(K13=0,+R13,+LOOKUP(2,1/($K$4:K12&gt;0),$K$4:K12))</f>
        <v>534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516</v>
      </c>
      <c r="R15" s="78">
        <f>+IF(K14=0,+R14,+LOOKUP(2,1/($K$4:K13&gt;0),$K$4:K13))</f>
        <v>534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3601</v>
      </c>
      <c r="I16" s="5"/>
      <c r="J16" s="34" t="s">
        <v>0</v>
      </c>
      <c r="K16" s="45">
        <f>SUM(K4:K15)</f>
        <v>3601</v>
      </c>
      <c r="L16" s="74">
        <f>SUM(L4:L15)</f>
        <v>7</v>
      </c>
      <c r="M16" s="74">
        <f t="shared" ref="M16:P16" si="6">SUM(M4:M15)</f>
        <v>0</v>
      </c>
      <c r="N16" s="74">
        <f t="shared" si="6"/>
        <v>4</v>
      </c>
      <c r="O16" s="74">
        <f t="shared" si="6"/>
        <v>6</v>
      </c>
      <c r="P16" s="75">
        <f t="shared" si="6"/>
        <v>17</v>
      </c>
      <c r="Q16" s="69"/>
      <c r="R16" s="69"/>
      <c r="S16" s="60">
        <f>+MAX(S4:S15)</f>
        <v>93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80</v>
      </c>
      <c r="C17" s="108">
        <f t="shared" ref="C17:G17" si="7">SMALL(C4:C15,COUNTIF(C4:C15,"&lt;=0")+1)</f>
        <v>80</v>
      </c>
      <c r="D17" s="108">
        <f t="shared" si="7"/>
        <v>81</v>
      </c>
      <c r="E17" s="108">
        <f t="shared" si="7"/>
        <v>79</v>
      </c>
      <c r="F17" s="108">
        <f t="shared" si="7"/>
        <v>81</v>
      </c>
      <c r="G17" s="108">
        <f t="shared" si="7"/>
        <v>80</v>
      </c>
      <c r="H17" s="108">
        <f>SMALL(H4:H15,COUNTIF(H4:H15,"&lt;=0")+1)</f>
        <v>493</v>
      </c>
      <c r="I17" s="5"/>
      <c r="J17" s="27" t="s">
        <v>6</v>
      </c>
      <c r="K17" s="28">
        <f>SMALL(K4:K15,COUNTIF(K4:K15,"&lt;=0")+1)</f>
        <v>493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85.285714285714292</v>
      </c>
      <c r="C18" s="68">
        <f t="shared" si="8"/>
        <v>87</v>
      </c>
      <c r="D18" s="68">
        <f t="shared" si="8"/>
        <v>86.714285714285708</v>
      </c>
      <c r="E18" s="68">
        <f t="shared" si="8"/>
        <v>84.428571428571431</v>
      </c>
      <c r="F18" s="68">
        <f t="shared" si="8"/>
        <v>86.142857142857139</v>
      </c>
      <c r="G18" s="68">
        <f t="shared" si="8"/>
        <v>84.857142857142861</v>
      </c>
      <c r="H18" s="68">
        <f t="shared" si="8"/>
        <v>514.42857142857144</v>
      </c>
      <c r="I18" s="5"/>
      <c r="J18" s="29" t="s">
        <v>7</v>
      </c>
      <c r="K18" s="30">
        <f>AVERAGEIF(K4:K15,"&gt;0")</f>
        <v>514.42857142857144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86</v>
      </c>
      <c r="C19" s="68">
        <f t="array" ref="C19">+MEDIAN(IF(C4:C15&lt;&gt;0,C4:C15))</f>
        <v>88</v>
      </c>
      <c r="D19" s="68">
        <f t="array" ref="D19">+MEDIAN(IF(D4:D15&lt;&gt;0,D4:D15))</f>
        <v>88</v>
      </c>
      <c r="E19" s="68">
        <f t="array" ref="E19">+MEDIAN(IF(E4:E15&lt;&gt;0,E4:E15))</f>
        <v>83</v>
      </c>
      <c r="F19" s="68">
        <f t="array" ref="F19">+MEDIAN(IF(F4:F15&lt;&gt;0,F4:F15))</f>
        <v>87</v>
      </c>
      <c r="G19" s="68">
        <f t="array" ref="G19">+MEDIAN(IF(G4:G15&lt;&gt;0,G4:G15))</f>
        <v>84</v>
      </c>
      <c r="H19" s="68">
        <f t="array" ref="H19">+MEDIAN(IF(H4:H15&lt;&gt;0,H4:H15))</f>
        <v>515</v>
      </c>
      <c r="I19" s="5"/>
      <c r="J19" s="29" t="s">
        <v>8</v>
      </c>
      <c r="K19" s="30">
        <f t="array" ref="K19">+MEDIAN(IF(K4:K15&lt;&gt;0,K4:K15))</f>
        <v>515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89</v>
      </c>
      <c r="C20" s="101">
        <f t="shared" si="9"/>
        <v>92</v>
      </c>
      <c r="D20" s="101">
        <f t="shared" si="9"/>
        <v>93</v>
      </c>
      <c r="E20" s="101">
        <f t="shared" si="9"/>
        <v>91</v>
      </c>
      <c r="F20" s="101">
        <f t="shared" si="9"/>
        <v>92</v>
      </c>
      <c r="G20" s="101">
        <f t="shared" si="9"/>
        <v>90</v>
      </c>
      <c r="H20" s="101">
        <f t="shared" si="9"/>
        <v>534</v>
      </c>
      <c r="I20" s="5"/>
      <c r="J20" s="29" t="s">
        <v>9</v>
      </c>
      <c r="K20" s="30">
        <f>+MAX(K4:K15)</f>
        <v>534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3.2513733362117261</v>
      </c>
      <c r="C21" s="117">
        <f t="array" ref="C21">+STDEV(IF(C4:C15&gt;0,C4:C15))</f>
        <v>4.3204937989385739</v>
      </c>
      <c r="D21" s="117">
        <f t="array" ref="D21">+STDEV(IF(D4:D15&gt;0,D4:D15))</f>
        <v>4.4239607334862923</v>
      </c>
      <c r="E21" s="117">
        <f t="array" ref="E21">+STDEV(IF(E4:E15&gt;0,E4:E15))</f>
        <v>4.6136443605586122</v>
      </c>
      <c r="F21" s="117">
        <f t="array" ref="F21">+STDEV(IF(F4:F15&gt;0,F4:F15))</f>
        <v>4.0178174601214955</v>
      </c>
      <c r="G21" s="117">
        <f t="array" ref="G21">+STDEV(IF(G4:G15&gt;0,G4:G15))</f>
        <v>3.1847852585154222</v>
      </c>
      <c r="H21" s="117">
        <f t="array" ref="H21">+STDEV(IF(H4:H15&gt;0,H4:H15))</f>
        <v>11.998015708957084</v>
      </c>
      <c r="I21" s="5"/>
      <c r="J21" s="29" t="s">
        <v>10</v>
      </c>
      <c r="K21" s="116">
        <f t="array" ref="K21">+STDEV(IF(K4:K15&gt;0,K4:K15))</f>
        <v>11.998015708957084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0.10552763819095477</v>
      </c>
      <c r="C22" s="111">
        <f t="shared" ref="C22:H22" si="10">+(C20-C17)/C18</f>
        <v>0.13793103448275862</v>
      </c>
      <c r="D22" s="111">
        <f t="shared" si="10"/>
        <v>0.13838550247116971</v>
      </c>
      <c r="E22" s="111">
        <f t="shared" si="10"/>
        <v>0.14213197969543148</v>
      </c>
      <c r="F22" s="111">
        <f t="shared" si="10"/>
        <v>0.12769485903814262</v>
      </c>
      <c r="G22" s="111">
        <f t="shared" si="10"/>
        <v>0.11784511784511784</v>
      </c>
      <c r="H22" s="111">
        <f t="shared" si="10"/>
        <v>7.9700083310191613E-2</v>
      </c>
      <c r="I22" s="5"/>
      <c r="J22" s="31" t="s">
        <v>5</v>
      </c>
      <c r="K22" s="32">
        <f>+K21/K18</f>
        <v>2.3322996379533348E-2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16127</v>
      </c>
      <c r="B2" s="10" t="s">
        <v>106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40">
        <f>+SUM(B4:G4)</f>
        <v>0</v>
      </c>
      <c r="I4" s="79"/>
      <c r="J4" s="56">
        <v>45312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0</v>
      </c>
      <c r="C5" s="159">
        <v>0</v>
      </c>
      <c r="D5" s="159">
        <v>0</v>
      </c>
      <c r="E5" s="159">
        <v>0</v>
      </c>
      <c r="F5" s="159">
        <v>0</v>
      </c>
      <c r="G5" s="159">
        <v>0</v>
      </c>
      <c r="H5" s="40">
        <f t="shared" ref="H5:H15" si="2">+SUM(B5:G5)</f>
        <v>0</v>
      </c>
      <c r="I5" s="79"/>
      <c r="J5" s="56">
        <v>45326</v>
      </c>
      <c r="K5" s="66">
        <f t="shared" ref="K5:K15" si="3">+H5</f>
        <v>0</v>
      </c>
      <c r="L5" s="67">
        <f t="shared" ref="L5:L15" si="4">+IF(K5=0,0,1)</f>
        <v>0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0</v>
      </c>
      <c r="S5" s="115">
        <f t="shared" si="1"/>
        <v>0</v>
      </c>
      <c r="T5" s="124">
        <f t="shared" ref="T5:T15" si="5">IF(H5=0,0,+((+S5-MIN(B5:G5))/AVERAGE(B5:G5)))</f>
        <v>0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0</v>
      </c>
      <c r="C6" s="159">
        <v>0</v>
      </c>
      <c r="D6" s="159">
        <v>0</v>
      </c>
      <c r="E6" s="159">
        <v>0</v>
      </c>
      <c r="F6" s="159">
        <v>0</v>
      </c>
      <c r="G6" s="159">
        <v>0</v>
      </c>
      <c r="H6" s="40">
        <f t="shared" si="2"/>
        <v>0</v>
      </c>
      <c r="I6" s="79"/>
      <c r="J6" s="56">
        <v>45354</v>
      </c>
      <c r="K6" s="66">
        <f t="shared" si="3"/>
        <v>0</v>
      </c>
      <c r="L6" s="67">
        <f t="shared" si="4"/>
        <v>0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0</v>
      </c>
      <c r="Q6" s="68">
        <f>+K5</f>
        <v>0</v>
      </c>
      <c r="R6" s="68">
        <f>+K4</f>
        <v>0</v>
      </c>
      <c r="S6" s="115">
        <f t="shared" si="1"/>
        <v>0</v>
      </c>
      <c r="T6" s="124">
        <f t="shared" si="5"/>
        <v>0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0</v>
      </c>
      <c r="C7" s="159">
        <v>0</v>
      </c>
      <c r="D7" s="159">
        <v>0</v>
      </c>
      <c r="E7" s="159">
        <v>0</v>
      </c>
      <c r="F7" s="159">
        <v>0</v>
      </c>
      <c r="G7" s="159">
        <v>0</v>
      </c>
      <c r="H7" s="40">
        <f t="shared" si="2"/>
        <v>0</v>
      </c>
      <c r="I7" s="79"/>
      <c r="J7" s="56">
        <v>45389</v>
      </c>
      <c r="K7" s="66">
        <f t="shared" si="3"/>
        <v>0</v>
      </c>
      <c r="L7" s="67">
        <f t="shared" si="4"/>
        <v>0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0</v>
      </c>
      <c r="Q7" s="68">
        <f>IF(SUM(K6:K7)=0,+Q6,+LOOKUP(2,1/($K$4:K6&gt;0),$K$4:K6))</f>
        <v>0</v>
      </c>
      <c r="R7" s="68">
        <f>+IF(K6=0,+R6,+LOOKUP(2,1/($K$4:K5&gt;0),$K$4:K5))</f>
        <v>0</v>
      </c>
      <c r="S7" s="115">
        <f t="shared" si="1"/>
        <v>0</v>
      </c>
      <c r="T7" s="124">
        <f t="shared" si="5"/>
        <v>0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84</v>
      </c>
      <c r="C8" s="159">
        <v>92</v>
      </c>
      <c r="D8" s="159">
        <v>86</v>
      </c>
      <c r="E8" s="159">
        <v>89</v>
      </c>
      <c r="F8" s="159">
        <v>83</v>
      </c>
      <c r="G8" s="159">
        <v>87</v>
      </c>
      <c r="H8" s="40">
        <f t="shared" si="2"/>
        <v>521</v>
      </c>
      <c r="I8" s="79"/>
      <c r="J8" s="56">
        <v>45403</v>
      </c>
      <c r="K8" s="66">
        <f t="shared" si="3"/>
        <v>521</v>
      </c>
      <c r="L8" s="67">
        <f t="shared" si="4"/>
        <v>1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1</v>
      </c>
      <c r="Q8" s="68" t="e">
        <f>IF(SUM(K7:K8)=0,+Q7,+LOOKUP(2,1/($K$4:K7&gt;0),$K$4:K7))</f>
        <v>#N/A</v>
      </c>
      <c r="R8" s="68">
        <f>+IF(K7=0,+R7,+LOOKUP(2,1/($K$4:K6&gt;0),$K$4:K6))</f>
        <v>0</v>
      </c>
      <c r="S8" s="115">
        <f t="shared" si="1"/>
        <v>92</v>
      </c>
      <c r="T8" s="124">
        <f t="shared" si="5"/>
        <v>0.1036468330134357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40">
        <f t="shared" si="2"/>
        <v>0</v>
      </c>
      <c r="I9" s="79"/>
      <c r="J9" s="56">
        <v>45459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521</v>
      </c>
      <c r="R9" s="68" t="e">
        <f>+IF(K8=0,+R8,+LOOKUP(2,1/($K$4:K7&gt;0),$K$4:K7))</f>
        <v>#N/A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40">
        <f t="shared" si="2"/>
        <v>0</v>
      </c>
      <c r="I10" s="79"/>
      <c r="J10" s="56">
        <v>45487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521</v>
      </c>
      <c r="R10" s="68" t="e">
        <f>+IF(K9=0,+R9,+LOOKUP(2,1/($K$4:K8&gt;0),$K$4:K8))</f>
        <v>#N/A</v>
      </c>
      <c r="S10" s="115">
        <f t="shared" si="1"/>
        <v>0</v>
      </c>
      <c r="T10" s="124">
        <f t="shared" si="5"/>
        <v>0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40">
        <f t="shared" si="2"/>
        <v>0</v>
      </c>
      <c r="I11" s="79"/>
      <c r="J11" s="56">
        <v>45557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521</v>
      </c>
      <c r="R11" s="68" t="e">
        <f>+IF(K10=0,+R10,+LOOKUP(2,1/($K$4:K9&gt;0),$K$4:K9))</f>
        <v>#N/A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40">
        <f t="shared" si="2"/>
        <v>0</v>
      </c>
      <c r="I12" s="79"/>
      <c r="J12" s="56">
        <v>45599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521</v>
      </c>
      <c r="R12" s="68" t="e">
        <f>+IF(K11=0,+R11,+LOOKUP(2,1/($K$4:K10&gt;0),$K$4:K10))</f>
        <v>#N/A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40">
        <f t="shared" si="2"/>
        <v>0</v>
      </c>
      <c r="I13" s="79"/>
      <c r="J13" s="56">
        <v>45620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521</v>
      </c>
      <c r="R13" s="68" t="e">
        <f>+IF(K12=0,+R12,+LOOKUP(2,1/($K$4:K11&gt;0),$K$4:K11))</f>
        <v>#N/A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40">
        <f t="shared" si="2"/>
        <v>0</v>
      </c>
      <c r="I14" s="79"/>
      <c r="J14" s="56">
        <v>45627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521</v>
      </c>
      <c r="R14" s="68" t="e">
        <f>+IF(K13=0,+R13,+LOOKUP(2,1/($K$4:K12&gt;0),$K$4:K12))</f>
        <v>#N/A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41">
        <f t="shared" si="2"/>
        <v>0</v>
      </c>
      <c r="I15" s="79"/>
      <c r="J15" s="57">
        <v>45648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521</v>
      </c>
      <c r="R15" s="78" t="e">
        <f>+IF(K14=0,+R14,+LOOKUP(2,1/($K$4:K13&gt;0),$K$4:K13))</f>
        <v>#N/A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521</v>
      </c>
      <c r="I16" s="5"/>
      <c r="J16" s="34" t="s">
        <v>0</v>
      </c>
      <c r="K16" s="45">
        <f>SUM(K4:K15)</f>
        <v>521</v>
      </c>
      <c r="L16" s="74">
        <f>SUM(L4:L15)</f>
        <v>1</v>
      </c>
      <c r="M16" s="74">
        <f t="shared" ref="M16:P16" si="6">SUM(M4:M15)</f>
        <v>0</v>
      </c>
      <c r="N16" s="74">
        <f t="shared" si="6"/>
        <v>0</v>
      </c>
      <c r="O16" s="74">
        <f t="shared" si="6"/>
        <v>0</v>
      </c>
      <c r="P16" s="75">
        <f t="shared" si="6"/>
        <v>1</v>
      </c>
      <c r="Q16" s="69"/>
      <c r="R16" s="69"/>
      <c r="S16" s="60">
        <f>+MAX(S4:S15)</f>
        <v>92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84</v>
      </c>
      <c r="C17" s="108">
        <f t="shared" ref="C17:G17" si="7">SMALL(C4:C15,COUNTIF(C4:C15,"&lt;=0")+1)</f>
        <v>92</v>
      </c>
      <c r="D17" s="108">
        <f t="shared" si="7"/>
        <v>86</v>
      </c>
      <c r="E17" s="108">
        <f t="shared" si="7"/>
        <v>89</v>
      </c>
      <c r="F17" s="108">
        <f t="shared" si="7"/>
        <v>83</v>
      </c>
      <c r="G17" s="108">
        <f t="shared" si="7"/>
        <v>87</v>
      </c>
      <c r="H17" s="108">
        <f>SMALL(H4:H15,COUNTIF(H4:H15,"&lt;=0")+1)</f>
        <v>521</v>
      </c>
      <c r="I17" s="5"/>
      <c r="J17" s="27" t="s">
        <v>6</v>
      </c>
      <c r="K17" s="28">
        <f>SMALL(K4:K15,COUNTIF(K4:K15,"&lt;=0")+1)</f>
        <v>521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84</v>
      </c>
      <c r="C18" s="68">
        <f t="shared" si="8"/>
        <v>92</v>
      </c>
      <c r="D18" s="68">
        <f t="shared" si="8"/>
        <v>86</v>
      </c>
      <c r="E18" s="68">
        <f t="shared" si="8"/>
        <v>89</v>
      </c>
      <c r="F18" s="68">
        <f t="shared" si="8"/>
        <v>83</v>
      </c>
      <c r="G18" s="68">
        <f t="shared" si="8"/>
        <v>87</v>
      </c>
      <c r="H18" s="68">
        <f t="shared" si="8"/>
        <v>521</v>
      </c>
      <c r="I18" s="5"/>
      <c r="J18" s="29" t="s">
        <v>7</v>
      </c>
      <c r="K18" s="30">
        <f>AVERAGEIF(K4:K15,"&gt;0")</f>
        <v>521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84</v>
      </c>
      <c r="C19" s="68">
        <f t="array" ref="C19">+MEDIAN(IF(C4:C15&lt;&gt;0,C4:C15))</f>
        <v>92</v>
      </c>
      <c r="D19" s="68">
        <f t="array" ref="D19">+MEDIAN(IF(D4:D15&lt;&gt;0,D4:D15))</f>
        <v>86</v>
      </c>
      <c r="E19" s="68">
        <f t="array" ref="E19">+MEDIAN(IF(E4:E15&lt;&gt;0,E4:E15))</f>
        <v>89</v>
      </c>
      <c r="F19" s="68">
        <f t="array" ref="F19">+MEDIAN(IF(F4:F15&lt;&gt;0,F4:F15))</f>
        <v>83</v>
      </c>
      <c r="G19" s="68">
        <f t="array" ref="G19">+MEDIAN(IF(G4:G15&lt;&gt;0,G4:G15))</f>
        <v>87</v>
      </c>
      <c r="H19" s="68">
        <f t="array" ref="H19">+MEDIAN(IF(H4:H15&lt;&gt;0,H4:H15))</f>
        <v>521</v>
      </c>
      <c r="I19" s="5"/>
      <c r="J19" s="29" t="s">
        <v>8</v>
      </c>
      <c r="K19" s="30">
        <f t="array" ref="K19">+MEDIAN(IF(K4:K15&lt;&gt;0,K4:K15))</f>
        <v>521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84</v>
      </c>
      <c r="C20" s="101">
        <f t="shared" si="9"/>
        <v>92</v>
      </c>
      <c r="D20" s="101">
        <f t="shared" si="9"/>
        <v>86</v>
      </c>
      <c r="E20" s="101">
        <f t="shared" si="9"/>
        <v>89</v>
      </c>
      <c r="F20" s="101">
        <f t="shared" si="9"/>
        <v>83</v>
      </c>
      <c r="G20" s="101">
        <f t="shared" si="9"/>
        <v>87</v>
      </c>
      <c r="H20" s="101">
        <f t="shared" si="9"/>
        <v>521</v>
      </c>
      <c r="I20" s="5"/>
      <c r="J20" s="29" t="s">
        <v>9</v>
      </c>
      <c r="K20" s="30">
        <f>+MAX(K4:K15)</f>
        <v>521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 t="e">
        <f t="array" ref="B21">+STDEV(IF(B4:B15&gt;0,B4:B15))</f>
        <v>#DIV/0!</v>
      </c>
      <c r="C21" s="117" t="e">
        <f t="array" ref="C21">+STDEV(IF(C4:C15&gt;0,C4:C15))</f>
        <v>#DIV/0!</v>
      </c>
      <c r="D21" s="117" t="e">
        <f t="array" ref="D21">+STDEV(IF(D4:D15&gt;0,D4:D15))</f>
        <v>#DIV/0!</v>
      </c>
      <c r="E21" s="117" t="e">
        <f t="array" ref="E21">+STDEV(IF(E4:E15&gt;0,E4:E15))</f>
        <v>#DIV/0!</v>
      </c>
      <c r="F21" s="117" t="e">
        <f t="array" ref="F21">+STDEV(IF(F4:F15&gt;0,F4:F15))</f>
        <v>#DIV/0!</v>
      </c>
      <c r="G21" s="117" t="e">
        <f t="array" ref="G21">+STDEV(IF(G4:G15&gt;0,G4:G15))</f>
        <v>#DIV/0!</v>
      </c>
      <c r="H21" s="117" t="e">
        <f t="array" ref="H21">+STDEV(IF(H4:H15&gt;0,H4:H15))</f>
        <v>#DIV/0!</v>
      </c>
      <c r="I21" s="5"/>
      <c r="J21" s="29" t="s">
        <v>10</v>
      </c>
      <c r="K21" s="116" t="e">
        <f t="array" ref="K21">+STDEV(IF(K4:K15&gt;0,K4:K15))</f>
        <v>#DIV/0!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0</v>
      </c>
      <c r="C22" s="111">
        <f t="shared" ref="C22:H22" si="10">+(C20-C17)/C18</f>
        <v>0</v>
      </c>
      <c r="D22" s="111">
        <f t="shared" si="10"/>
        <v>0</v>
      </c>
      <c r="E22" s="111">
        <f t="shared" si="10"/>
        <v>0</v>
      </c>
      <c r="F22" s="111">
        <f t="shared" si="10"/>
        <v>0</v>
      </c>
      <c r="G22" s="111">
        <f t="shared" si="10"/>
        <v>0</v>
      </c>
      <c r="H22" s="111">
        <f t="shared" si="10"/>
        <v>0</v>
      </c>
      <c r="I22" s="5"/>
      <c r="J22" s="31" t="s">
        <v>5</v>
      </c>
      <c r="K22" s="32" t="e">
        <f>+K21/K18</f>
        <v>#DIV/0!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23683</v>
      </c>
      <c r="B2" s="10" t="s">
        <v>98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90</v>
      </c>
      <c r="C4" s="159">
        <v>88</v>
      </c>
      <c r="D4" s="159">
        <v>89</v>
      </c>
      <c r="E4" s="159">
        <v>86</v>
      </c>
      <c r="F4" s="159">
        <v>90</v>
      </c>
      <c r="G4" s="159">
        <v>87</v>
      </c>
      <c r="H4" s="171">
        <f>+SUM(B4:G4)</f>
        <v>530</v>
      </c>
      <c r="I4" s="79"/>
      <c r="J4" s="56">
        <v>45312</v>
      </c>
      <c r="K4" s="66">
        <f>+H4</f>
        <v>530</v>
      </c>
      <c r="L4" s="67">
        <f>+IF(K4=0,0,1)</f>
        <v>1</v>
      </c>
      <c r="M4" s="68"/>
      <c r="N4" s="68"/>
      <c r="O4" s="68"/>
      <c r="P4" s="66">
        <f t="shared" ref="P4:P15" si="0">+SUM(L4:O4)</f>
        <v>1</v>
      </c>
      <c r="Q4" s="69"/>
      <c r="R4" s="70"/>
      <c r="S4" s="114">
        <f t="shared" ref="S4:S15" si="1">+MAX(B4:G4)</f>
        <v>90</v>
      </c>
      <c r="T4" s="124">
        <f>IF(H4=0,0,+((+S4-MIN(B4:G4))/AVERAGE(B4:G4)))</f>
        <v>4.5283018867924532E-2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91</v>
      </c>
      <c r="C5" s="159">
        <v>91</v>
      </c>
      <c r="D5" s="159">
        <v>83</v>
      </c>
      <c r="E5" s="159">
        <v>89</v>
      </c>
      <c r="F5" s="159">
        <v>86</v>
      </c>
      <c r="G5" s="159">
        <v>86</v>
      </c>
      <c r="H5" s="171">
        <f t="shared" ref="H5:H15" si="2">+SUM(B5:G5)</f>
        <v>526</v>
      </c>
      <c r="I5" s="79"/>
      <c r="J5" s="56">
        <v>45326</v>
      </c>
      <c r="K5" s="66">
        <f t="shared" ref="K5:K15" si="3">+H5</f>
        <v>526</v>
      </c>
      <c r="L5" s="67">
        <f t="shared" ref="L5:L15" si="4">+IF(K5=0,0,1)</f>
        <v>1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1</v>
      </c>
      <c r="S5" s="115">
        <f t="shared" si="1"/>
        <v>91</v>
      </c>
      <c r="T5" s="124">
        <f t="shared" ref="T5:T15" si="5">IF(H5=0,0,+((+S5-MIN(B5:G5))/AVERAGE(B5:G5)))</f>
        <v>9.1254752851711016E-2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85</v>
      </c>
      <c r="C6" s="159">
        <v>80</v>
      </c>
      <c r="D6" s="159">
        <v>80</v>
      </c>
      <c r="E6" s="159">
        <v>85</v>
      </c>
      <c r="F6" s="159">
        <v>88</v>
      </c>
      <c r="G6" s="159">
        <v>81</v>
      </c>
      <c r="H6" s="171">
        <f t="shared" si="2"/>
        <v>499</v>
      </c>
      <c r="I6" s="79"/>
      <c r="J6" s="56">
        <v>45354</v>
      </c>
      <c r="K6" s="66">
        <f t="shared" si="3"/>
        <v>499</v>
      </c>
      <c r="L6" s="67">
        <f t="shared" si="4"/>
        <v>1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1</v>
      </c>
      <c r="Q6" s="68">
        <f>+K5</f>
        <v>526</v>
      </c>
      <c r="R6" s="68">
        <f>+K4</f>
        <v>530</v>
      </c>
      <c r="S6" s="115">
        <f t="shared" si="1"/>
        <v>88</v>
      </c>
      <c r="T6" s="124">
        <f t="shared" si="5"/>
        <v>9.6192384769539077E-2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0</v>
      </c>
      <c r="C7" s="159">
        <v>0</v>
      </c>
      <c r="D7" s="159">
        <v>0</v>
      </c>
      <c r="E7" s="159">
        <v>0</v>
      </c>
      <c r="F7" s="159">
        <v>0</v>
      </c>
      <c r="G7" s="159">
        <v>0</v>
      </c>
      <c r="H7" s="171">
        <f t="shared" si="2"/>
        <v>0</v>
      </c>
      <c r="I7" s="79"/>
      <c r="J7" s="56">
        <v>45389</v>
      </c>
      <c r="K7" s="66">
        <f t="shared" si="3"/>
        <v>0</v>
      </c>
      <c r="L7" s="67">
        <f t="shared" si="4"/>
        <v>0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0</v>
      </c>
      <c r="Q7" s="68">
        <f>IF(SUM(K6:K7)=0,+Q6,+LOOKUP(2,1/($K$4:K6&gt;0),$K$4:K6))</f>
        <v>499</v>
      </c>
      <c r="R7" s="68">
        <f>+IF(K6=0,+R6,+LOOKUP(2,1/($K$4:K5&gt;0),$K$4:K5))</f>
        <v>526</v>
      </c>
      <c r="S7" s="115">
        <f t="shared" si="1"/>
        <v>0</v>
      </c>
      <c r="T7" s="124">
        <f t="shared" si="5"/>
        <v>0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87</v>
      </c>
      <c r="C8" s="159">
        <v>85</v>
      </c>
      <c r="D8" s="159">
        <v>91</v>
      </c>
      <c r="E8" s="159">
        <v>80</v>
      </c>
      <c r="F8" s="159">
        <v>82</v>
      </c>
      <c r="G8" s="159">
        <v>88</v>
      </c>
      <c r="H8" s="171">
        <f t="shared" si="2"/>
        <v>513</v>
      </c>
      <c r="I8" s="79"/>
      <c r="J8" s="56">
        <v>45403</v>
      </c>
      <c r="K8" s="66">
        <f t="shared" si="3"/>
        <v>513</v>
      </c>
      <c r="L8" s="67">
        <f t="shared" si="4"/>
        <v>1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2</v>
      </c>
      <c r="O8" s="68">
        <f>IF(COUNTIF($K$4:K8,"&gt;0")&lt;3,0,+IF(K8=0,0,IF(K8&lt;=Q8,0,IF(Q8&lt;=R8,0,3))))</f>
        <v>0</v>
      </c>
      <c r="P8" s="66">
        <f t="shared" si="0"/>
        <v>3</v>
      </c>
      <c r="Q8" s="68">
        <f>IF(SUM(K7:K8)=0,+Q7,+LOOKUP(2,1/($K$4:K7&gt;0),$K$4:K7))</f>
        <v>499</v>
      </c>
      <c r="R8" s="68">
        <f>+IF(K7=0,+R7,+LOOKUP(2,1/($K$4:K6&gt;0),$K$4:K6))</f>
        <v>526</v>
      </c>
      <c r="S8" s="115">
        <f t="shared" si="1"/>
        <v>91</v>
      </c>
      <c r="T8" s="124">
        <f t="shared" si="5"/>
        <v>0.12865497076023391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v>45459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513</v>
      </c>
      <c r="R9" s="68">
        <f>+IF(K8=0,+R8,+LOOKUP(2,1/($K$4:K7&gt;0),$K$4:K7))</f>
        <v>499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171">
        <f t="shared" si="2"/>
        <v>0</v>
      </c>
      <c r="I10" s="79"/>
      <c r="J10" s="56">
        <v>45487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513</v>
      </c>
      <c r="R10" s="68">
        <f>+IF(K9=0,+R9,+LOOKUP(2,1/($K$4:K8&gt;0),$K$4:K8))</f>
        <v>499</v>
      </c>
      <c r="S10" s="115">
        <f t="shared" si="1"/>
        <v>0</v>
      </c>
      <c r="T10" s="124">
        <f t="shared" si="5"/>
        <v>0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71">
        <f t="shared" si="2"/>
        <v>0</v>
      </c>
      <c r="I11" s="79"/>
      <c r="J11" s="56">
        <v>45557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513</v>
      </c>
      <c r="R11" s="68">
        <f>+IF(K10=0,+R10,+LOOKUP(2,1/($K$4:K9&gt;0),$K$4:K9))</f>
        <v>499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v>45599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513</v>
      </c>
      <c r="R12" s="68">
        <f>+IF(K11=0,+R11,+LOOKUP(2,1/($K$4:K10&gt;0),$K$4:K10))</f>
        <v>499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v>45620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513</v>
      </c>
      <c r="R13" s="68">
        <f>+IF(K12=0,+R12,+LOOKUP(2,1/($K$4:K11&gt;0),$K$4:K11))</f>
        <v>499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v>45627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513</v>
      </c>
      <c r="R14" s="68">
        <f>+IF(K13=0,+R13,+LOOKUP(2,1/($K$4:K12&gt;0),$K$4:K12))</f>
        <v>499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v>45648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513</v>
      </c>
      <c r="R15" s="78">
        <f>+IF(K14=0,+R14,+LOOKUP(2,1/($K$4:K13&gt;0),$K$4:K13))</f>
        <v>499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2068</v>
      </c>
      <c r="I16" s="5"/>
      <c r="J16" s="34" t="s">
        <v>0</v>
      </c>
      <c r="K16" s="45">
        <f>SUM(K4:K15)</f>
        <v>2068</v>
      </c>
      <c r="L16" s="74">
        <f>SUM(L4:L15)</f>
        <v>4</v>
      </c>
      <c r="M16" s="74">
        <f t="shared" ref="M16:P16" si="6">SUM(M4:M15)</f>
        <v>0</v>
      </c>
      <c r="N16" s="74">
        <f t="shared" si="6"/>
        <v>2</v>
      </c>
      <c r="O16" s="74">
        <f t="shared" si="6"/>
        <v>0</v>
      </c>
      <c r="P16" s="75">
        <f t="shared" si="6"/>
        <v>6</v>
      </c>
      <c r="Q16" s="69"/>
      <c r="R16" s="69"/>
      <c r="S16" s="60">
        <f>+MAX(S4:S15)</f>
        <v>91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85</v>
      </c>
      <c r="C17" s="108">
        <f t="shared" ref="C17:G17" si="7">SMALL(C4:C15,COUNTIF(C4:C15,"&lt;=0")+1)</f>
        <v>80</v>
      </c>
      <c r="D17" s="108">
        <f t="shared" si="7"/>
        <v>80</v>
      </c>
      <c r="E17" s="108">
        <f t="shared" si="7"/>
        <v>80</v>
      </c>
      <c r="F17" s="108">
        <f t="shared" si="7"/>
        <v>82</v>
      </c>
      <c r="G17" s="108">
        <f t="shared" si="7"/>
        <v>81</v>
      </c>
      <c r="H17" s="108">
        <f>SMALL(H4:H15,COUNTIF(H4:H15,"&lt;=0")+1)</f>
        <v>499</v>
      </c>
      <c r="I17" s="5"/>
      <c r="J17" s="27" t="s">
        <v>6</v>
      </c>
      <c r="K17" s="28">
        <f>SMALL(K4:K15,COUNTIF(K4:K15,"&lt;=0")+1)</f>
        <v>499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88.25</v>
      </c>
      <c r="C18" s="68">
        <f t="shared" si="8"/>
        <v>86</v>
      </c>
      <c r="D18" s="68">
        <f t="shared" si="8"/>
        <v>85.75</v>
      </c>
      <c r="E18" s="68">
        <f t="shared" si="8"/>
        <v>85</v>
      </c>
      <c r="F18" s="68">
        <f t="shared" si="8"/>
        <v>86.5</v>
      </c>
      <c r="G18" s="68">
        <f t="shared" si="8"/>
        <v>85.5</v>
      </c>
      <c r="H18" s="68">
        <f t="shared" si="8"/>
        <v>517</v>
      </c>
      <c r="I18" s="5"/>
      <c r="J18" s="29" t="s">
        <v>7</v>
      </c>
      <c r="K18" s="30">
        <f>AVERAGEIF(K4:K15,"&gt;0")</f>
        <v>517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88.5</v>
      </c>
      <c r="C19" s="68">
        <f t="array" ref="C19">+MEDIAN(IF(C4:C15&lt;&gt;0,C4:C15))</f>
        <v>86.5</v>
      </c>
      <c r="D19" s="68">
        <f t="array" ref="D19">+MEDIAN(IF(D4:D15&lt;&gt;0,D4:D15))</f>
        <v>86</v>
      </c>
      <c r="E19" s="68">
        <f t="array" ref="E19">+MEDIAN(IF(E4:E15&lt;&gt;0,E4:E15))</f>
        <v>85.5</v>
      </c>
      <c r="F19" s="68">
        <f t="array" ref="F19">+MEDIAN(IF(F4:F15&lt;&gt;0,F4:F15))</f>
        <v>87</v>
      </c>
      <c r="G19" s="68">
        <f t="array" ref="G19">+MEDIAN(IF(G4:G15&lt;&gt;0,G4:G15))</f>
        <v>86.5</v>
      </c>
      <c r="H19" s="68">
        <f t="array" ref="H19">+MEDIAN(IF(H4:H15&lt;&gt;0,H4:H15))</f>
        <v>519.5</v>
      </c>
      <c r="I19" s="5"/>
      <c r="J19" s="29" t="s">
        <v>8</v>
      </c>
      <c r="K19" s="30">
        <f t="array" ref="K19">+MEDIAN(IF(K4:K15&lt;&gt;0,K4:K15))</f>
        <v>519.5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91</v>
      </c>
      <c r="C20" s="101">
        <f t="shared" si="9"/>
        <v>91</v>
      </c>
      <c r="D20" s="101">
        <f t="shared" si="9"/>
        <v>91</v>
      </c>
      <c r="E20" s="101">
        <f t="shared" si="9"/>
        <v>89</v>
      </c>
      <c r="F20" s="101">
        <f t="shared" si="9"/>
        <v>90</v>
      </c>
      <c r="G20" s="101">
        <f t="shared" si="9"/>
        <v>88</v>
      </c>
      <c r="H20" s="101">
        <f t="shared" si="9"/>
        <v>530</v>
      </c>
      <c r="I20" s="5"/>
      <c r="J20" s="29" t="s">
        <v>9</v>
      </c>
      <c r="K20" s="30">
        <f>+MAX(K4:K15)</f>
        <v>530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2.753785273643051</v>
      </c>
      <c r="C21" s="117">
        <f t="array" ref="C21">+STDEV(IF(C4:C15&gt;0,C4:C15))</f>
        <v>4.6904157598234297</v>
      </c>
      <c r="D21" s="117">
        <f t="array" ref="D21">+STDEV(IF(D4:D15&gt;0,D4:D15))</f>
        <v>5.123475382979799</v>
      </c>
      <c r="E21" s="117">
        <f t="array" ref="E21">+STDEV(IF(E4:E15&gt;0,E4:E15))</f>
        <v>3.7416573867739413</v>
      </c>
      <c r="F21" s="117">
        <f t="array" ref="F21">+STDEV(IF(F4:F15&gt;0,F4:F15))</f>
        <v>3.415650255319866</v>
      </c>
      <c r="G21" s="117">
        <f t="array" ref="G21">+STDEV(IF(G4:G15&gt;0,G4:G15))</f>
        <v>3.1091263510296048</v>
      </c>
      <c r="H21" s="117">
        <f t="array" ref="H21">+STDEV(IF(H4:H15&gt;0,H4:H15))</f>
        <v>14.023789311975086</v>
      </c>
      <c r="I21" s="5"/>
      <c r="J21" s="29" t="s">
        <v>10</v>
      </c>
      <c r="K21" s="116">
        <f t="array" ref="K21">+STDEV(IF(K4:K15&gt;0,K4:K15))</f>
        <v>14.023789311975086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6.79886685552408E-2</v>
      </c>
      <c r="C22" s="111">
        <f t="shared" ref="C22:H22" si="10">+(C20-C17)/C18</f>
        <v>0.12790697674418605</v>
      </c>
      <c r="D22" s="111">
        <f t="shared" si="10"/>
        <v>0.1282798833819242</v>
      </c>
      <c r="E22" s="111">
        <f t="shared" si="10"/>
        <v>0.10588235294117647</v>
      </c>
      <c r="F22" s="111">
        <f t="shared" si="10"/>
        <v>9.2485549132947972E-2</v>
      </c>
      <c r="G22" s="111">
        <f t="shared" si="10"/>
        <v>8.1871345029239762E-2</v>
      </c>
      <c r="H22" s="111">
        <f t="shared" si="10"/>
        <v>5.9961315280464215E-2</v>
      </c>
      <c r="I22" s="5"/>
      <c r="J22" s="31" t="s">
        <v>5</v>
      </c>
      <c r="K22" s="32">
        <f>+K21/K18</f>
        <v>2.712531781813363E-2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17231</v>
      </c>
      <c r="B2" s="10" t="s">
        <v>100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73</v>
      </c>
      <c r="C4" s="159">
        <v>75</v>
      </c>
      <c r="D4" s="159">
        <v>86</v>
      </c>
      <c r="E4" s="159">
        <v>84</v>
      </c>
      <c r="F4" s="159">
        <v>74</v>
      </c>
      <c r="G4" s="159">
        <v>83</v>
      </c>
      <c r="H4" s="171">
        <f>+SUM(B4:G4)</f>
        <v>475</v>
      </c>
      <c r="I4" s="79"/>
      <c r="J4" s="56">
        <v>45312</v>
      </c>
      <c r="K4" s="66">
        <f>+H4</f>
        <v>475</v>
      </c>
      <c r="L4" s="67">
        <f>+IF(K4=0,0,1)</f>
        <v>1</v>
      </c>
      <c r="M4" s="68"/>
      <c r="N4" s="68"/>
      <c r="O4" s="68"/>
      <c r="P4" s="66">
        <f t="shared" ref="P4:P15" si="0">+SUM(L4:O4)</f>
        <v>1</v>
      </c>
      <c r="Q4" s="69"/>
      <c r="R4" s="70"/>
      <c r="S4" s="114">
        <f t="shared" ref="S4:S15" si="1">+MAX(B4:G4)</f>
        <v>86</v>
      </c>
      <c r="T4" s="124">
        <f>IF(H4=0,0,+((+S4-MIN(B4:G4))/AVERAGE(B4:G4)))</f>
        <v>0.16421052631578947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0</v>
      </c>
      <c r="C5" s="159">
        <v>0</v>
      </c>
      <c r="D5" s="159">
        <v>0</v>
      </c>
      <c r="E5" s="159">
        <v>0</v>
      </c>
      <c r="F5" s="159">
        <v>0</v>
      </c>
      <c r="G5" s="159">
        <v>0</v>
      </c>
      <c r="H5" s="171">
        <f t="shared" ref="H5:H15" si="2">+SUM(B5:G5)</f>
        <v>0</v>
      </c>
      <c r="I5" s="79"/>
      <c r="J5" s="56">
        <v>45326</v>
      </c>
      <c r="K5" s="66">
        <f t="shared" ref="K5:K15" si="3">+H5</f>
        <v>0</v>
      </c>
      <c r="L5" s="67">
        <f t="shared" ref="L5:L15" si="4">+IF(K5=0,0,1)</f>
        <v>0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0</v>
      </c>
      <c r="S5" s="115">
        <f t="shared" si="1"/>
        <v>0</v>
      </c>
      <c r="T5" s="124">
        <f t="shared" ref="T5:T15" si="5">IF(H5=0,0,+((+S5-MIN(B5:G5))/AVERAGE(B5:G5)))</f>
        <v>0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0</v>
      </c>
      <c r="C6" s="159">
        <v>0</v>
      </c>
      <c r="D6" s="159">
        <v>0</v>
      </c>
      <c r="E6" s="159">
        <v>0</v>
      </c>
      <c r="F6" s="159">
        <v>0</v>
      </c>
      <c r="G6" s="159">
        <v>0</v>
      </c>
      <c r="H6" s="171">
        <f t="shared" si="2"/>
        <v>0</v>
      </c>
      <c r="I6" s="79"/>
      <c r="J6" s="56">
        <v>45354</v>
      </c>
      <c r="K6" s="66">
        <f t="shared" si="3"/>
        <v>0</v>
      </c>
      <c r="L6" s="67">
        <f t="shared" si="4"/>
        <v>0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0</v>
      </c>
      <c r="Q6" s="68">
        <f>+K5</f>
        <v>0</v>
      </c>
      <c r="R6" s="68">
        <f>+K4</f>
        <v>475</v>
      </c>
      <c r="S6" s="115">
        <f t="shared" si="1"/>
        <v>0</v>
      </c>
      <c r="T6" s="124">
        <f t="shared" si="5"/>
        <v>0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0</v>
      </c>
      <c r="C7" s="159">
        <v>0</v>
      </c>
      <c r="D7" s="159">
        <v>0</v>
      </c>
      <c r="E7" s="159">
        <v>0</v>
      </c>
      <c r="F7" s="159">
        <v>0</v>
      </c>
      <c r="G7" s="159">
        <v>0</v>
      </c>
      <c r="H7" s="171">
        <f t="shared" si="2"/>
        <v>0</v>
      </c>
      <c r="I7" s="79"/>
      <c r="J7" s="56">
        <v>45389</v>
      </c>
      <c r="K7" s="66">
        <f t="shared" si="3"/>
        <v>0</v>
      </c>
      <c r="L7" s="67">
        <f t="shared" si="4"/>
        <v>0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0</v>
      </c>
      <c r="Q7" s="68">
        <f>IF(SUM(K6:K7)=0,+Q6,+LOOKUP(2,1/($K$4:K6&gt;0),$K$4:K6))</f>
        <v>0</v>
      </c>
      <c r="R7" s="68">
        <f>+IF(K6=0,+R6,+LOOKUP(2,1/($K$4:K5&gt;0),$K$4:K5))</f>
        <v>475</v>
      </c>
      <c r="S7" s="115">
        <f t="shared" si="1"/>
        <v>0</v>
      </c>
      <c r="T7" s="124">
        <f t="shared" si="5"/>
        <v>0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0</v>
      </c>
      <c r="C8" s="159">
        <v>0</v>
      </c>
      <c r="D8" s="159">
        <v>0</v>
      </c>
      <c r="E8" s="159">
        <v>0</v>
      </c>
      <c r="F8" s="159">
        <v>0</v>
      </c>
      <c r="G8" s="159">
        <v>0</v>
      </c>
      <c r="H8" s="171">
        <f t="shared" si="2"/>
        <v>0</v>
      </c>
      <c r="I8" s="79"/>
      <c r="J8" s="56">
        <v>45403</v>
      </c>
      <c r="K8" s="66">
        <f t="shared" si="3"/>
        <v>0</v>
      </c>
      <c r="L8" s="67">
        <f t="shared" si="4"/>
        <v>0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0</v>
      </c>
      <c r="Q8" s="68">
        <f>IF(SUM(K7:K8)=0,+Q7,+LOOKUP(2,1/($K$4:K7&gt;0),$K$4:K7))</f>
        <v>0</v>
      </c>
      <c r="R8" s="68">
        <f>+IF(K7=0,+R7,+LOOKUP(2,1/($K$4:K6&gt;0),$K$4:K6))</f>
        <v>475</v>
      </c>
      <c r="S8" s="115">
        <f t="shared" si="1"/>
        <v>0</v>
      </c>
      <c r="T8" s="124">
        <f t="shared" si="5"/>
        <v>0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79</v>
      </c>
      <c r="C9" s="159">
        <v>87</v>
      </c>
      <c r="D9" s="159">
        <v>87</v>
      </c>
      <c r="E9" s="159">
        <v>82</v>
      </c>
      <c r="F9" s="159">
        <v>77</v>
      </c>
      <c r="G9" s="159">
        <v>79</v>
      </c>
      <c r="H9" s="171">
        <f t="shared" si="2"/>
        <v>491</v>
      </c>
      <c r="I9" s="79"/>
      <c r="J9" s="56">
        <v>45459</v>
      </c>
      <c r="K9" s="66">
        <f t="shared" si="3"/>
        <v>491</v>
      </c>
      <c r="L9" s="67">
        <f t="shared" si="4"/>
        <v>1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2</v>
      </c>
      <c r="O9" s="68">
        <f>IF(COUNTIF($K$4:K9,"&gt;0")&lt;3,0,+IF(K9=0,0,IF(K9&lt;=Q9,0,IF(Q9&lt;=R9,0,3))))</f>
        <v>0</v>
      </c>
      <c r="P9" s="66">
        <f t="shared" si="0"/>
        <v>3</v>
      </c>
      <c r="Q9" s="68">
        <f>IF(SUM(K8:K9)=0,+Q8,+LOOKUP(2,1/($K$4:K8&gt;0),$K$4:K8))</f>
        <v>475</v>
      </c>
      <c r="R9" s="68">
        <f>+IF(K8=0,+R8,+LOOKUP(2,1/($K$4:K7&gt;0),$K$4:K7))</f>
        <v>475</v>
      </c>
      <c r="S9" s="115">
        <f t="shared" si="1"/>
        <v>87</v>
      </c>
      <c r="T9" s="124">
        <f t="shared" si="5"/>
        <v>0.12219959266802445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76</v>
      </c>
      <c r="C10" s="159">
        <v>82</v>
      </c>
      <c r="D10" s="159">
        <v>82</v>
      </c>
      <c r="E10" s="159">
        <v>92</v>
      </c>
      <c r="F10" s="159">
        <v>85</v>
      </c>
      <c r="G10" s="159">
        <v>84</v>
      </c>
      <c r="H10" s="171">
        <f t="shared" si="2"/>
        <v>501</v>
      </c>
      <c r="I10" s="79"/>
      <c r="J10" s="56">
        <v>45487</v>
      </c>
      <c r="K10" s="66">
        <f t="shared" si="3"/>
        <v>501</v>
      </c>
      <c r="L10" s="67">
        <f t="shared" si="4"/>
        <v>1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3</v>
      </c>
      <c r="P10" s="66">
        <f t="shared" si="0"/>
        <v>4</v>
      </c>
      <c r="Q10" s="68">
        <f>IF(SUM(K9:K10)=0,+Q9,+LOOKUP(2,1/($K$4:K9&gt;0),$K$4:K9))</f>
        <v>491</v>
      </c>
      <c r="R10" s="68">
        <f>+IF(K9=0,+R9,+LOOKUP(2,1/($K$4:K8&gt;0),$K$4:K8))</f>
        <v>475</v>
      </c>
      <c r="S10" s="115">
        <f t="shared" si="1"/>
        <v>92</v>
      </c>
      <c r="T10" s="124">
        <f t="shared" si="5"/>
        <v>0.19161676646706588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71">
        <f t="shared" si="2"/>
        <v>0</v>
      </c>
      <c r="I11" s="79"/>
      <c r="J11" s="56">
        <v>45557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501</v>
      </c>
      <c r="R11" s="68">
        <f>+IF(K10=0,+R10,+LOOKUP(2,1/($K$4:K9&gt;0),$K$4:K9))</f>
        <v>491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v>45599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501</v>
      </c>
      <c r="R12" s="68">
        <f>+IF(K11=0,+R11,+LOOKUP(2,1/($K$4:K10&gt;0),$K$4:K10))</f>
        <v>491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v>45620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501</v>
      </c>
      <c r="R13" s="68">
        <f>+IF(K12=0,+R12,+LOOKUP(2,1/($K$4:K11&gt;0),$K$4:K11))</f>
        <v>491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v>45627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501</v>
      </c>
      <c r="R14" s="68">
        <f>+IF(K13=0,+R13,+LOOKUP(2,1/($K$4:K12&gt;0),$K$4:K12))</f>
        <v>491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v>45648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501</v>
      </c>
      <c r="R15" s="78">
        <f>+IF(K14=0,+R14,+LOOKUP(2,1/($K$4:K13&gt;0),$K$4:K13))</f>
        <v>491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1467</v>
      </c>
      <c r="I16" s="5"/>
      <c r="J16" s="34" t="s">
        <v>0</v>
      </c>
      <c r="K16" s="45">
        <f>SUM(K4:K15)</f>
        <v>1467</v>
      </c>
      <c r="L16" s="74">
        <f>SUM(L4:L15)</f>
        <v>3</v>
      </c>
      <c r="M16" s="74">
        <f t="shared" ref="M16:P16" si="6">SUM(M4:M15)</f>
        <v>0</v>
      </c>
      <c r="N16" s="74">
        <f t="shared" si="6"/>
        <v>2</v>
      </c>
      <c r="O16" s="74">
        <f t="shared" si="6"/>
        <v>3</v>
      </c>
      <c r="P16" s="75">
        <f t="shared" si="6"/>
        <v>8</v>
      </c>
      <c r="Q16" s="69"/>
      <c r="R16" s="69"/>
      <c r="S16" s="60">
        <f>+MAX(S4:S15)</f>
        <v>92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73</v>
      </c>
      <c r="C17" s="108">
        <f t="shared" ref="C17:G17" si="7">SMALL(C4:C15,COUNTIF(C4:C15,"&lt;=0")+1)</f>
        <v>75</v>
      </c>
      <c r="D17" s="108">
        <f t="shared" si="7"/>
        <v>82</v>
      </c>
      <c r="E17" s="108">
        <f t="shared" si="7"/>
        <v>82</v>
      </c>
      <c r="F17" s="108">
        <f t="shared" si="7"/>
        <v>74</v>
      </c>
      <c r="G17" s="108">
        <f t="shared" si="7"/>
        <v>79</v>
      </c>
      <c r="H17" s="108">
        <f>SMALL(H4:H15,COUNTIF(H4:H15,"&lt;=0")+1)</f>
        <v>475</v>
      </c>
      <c r="I17" s="5"/>
      <c r="J17" s="27" t="s">
        <v>6</v>
      </c>
      <c r="K17" s="28">
        <f>SMALL(K4:K15,COUNTIF(K4:K15,"&lt;=0")+1)</f>
        <v>475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76</v>
      </c>
      <c r="C18" s="68">
        <f t="shared" si="8"/>
        <v>81.333333333333329</v>
      </c>
      <c r="D18" s="68">
        <f t="shared" si="8"/>
        <v>85</v>
      </c>
      <c r="E18" s="68">
        <f t="shared" si="8"/>
        <v>86</v>
      </c>
      <c r="F18" s="68">
        <f t="shared" si="8"/>
        <v>78.666666666666671</v>
      </c>
      <c r="G18" s="68">
        <f t="shared" si="8"/>
        <v>82</v>
      </c>
      <c r="H18" s="68">
        <f t="shared" si="8"/>
        <v>489</v>
      </c>
      <c r="I18" s="5"/>
      <c r="J18" s="29" t="s">
        <v>7</v>
      </c>
      <c r="K18" s="30">
        <f>AVERAGEIF(K4:K15,"&gt;0")</f>
        <v>489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76</v>
      </c>
      <c r="C19" s="68">
        <f t="array" ref="C19">+MEDIAN(IF(C4:C15&lt;&gt;0,C4:C15))</f>
        <v>82</v>
      </c>
      <c r="D19" s="68">
        <f t="array" ref="D19">+MEDIAN(IF(D4:D15&lt;&gt;0,D4:D15))</f>
        <v>86</v>
      </c>
      <c r="E19" s="68">
        <f t="array" ref="E19">+MEDIAN(IF(E4:E15&lt;&gt;0,E4:E15))</f>
        <v>84</v>
      </c>
      <c r="F19" s="68">
        <f t="array" ref="F19">+MEDIAN(IF(F4:F15&lt;&gt;0,F4:F15))</f>
        <v>77</v>
      </c>
      <c r="G19" s="68">
        <f t="array" ref="G19">+MEDIAN(IF(G4:G15&lt;&gt;0,G4:G15))</f>
        <v>83</v>
      </c>
      <c r="H19" s="68">
        <f t="array" ref="H19">+MEDIAN(IF(H4:H15&lt;&gt;0,H4:H15))</f>
        <v>491</v>
      </c>
      <c r="I19" s="5"/>
      <c r="J19" s="29" t="s">
        <v>8</v>
      </c>
      <c r="K19" s="30">
        <f t="array" ref="K19">+MEDIAN(IF(K4:K15&lt;&gt;0,K4:K15))</f>
        <v>491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79</v>
      </c>
      <c r="C20" s="101">
        <f t="shared" si="9"/>
        <v>87</v>
      </c>
      <c r="D20" s="101">
        <f t="shared" si="9"/>
        <v>87</v>
      </c>
      <c r="E20" s="101">
        <f t="shared" si="9"/>
        <v>92</v>
      </c>
      <c r="F20" s="101">
        <f t="shared" si="9"/>
        <v>85</v>
      </c>
      <c r="G20" s="101">
        <f t="shared" si="9"/>
        <v>84</v>
      </c>
      <c r="H20" s="101">
        <f t="shared" si="9"/>
        <v>501</v>
      </c>
      <c r="I20" s="5"/>
      <c r="J20" s="29" t="s">
        <v>9</v>
      </c>
      <c r="K20" s="30">
        <f>+MAX(K4:K15)</f>
        <v>501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3</v>
      </c>
      <c r="C21" s="117">
        <f t="array" ref="C21">+STDEV(IF(C4:C15&gt;0,C4:C15))</f>
        <v>6.0277137733417083</v>
      </c>
      <c r="D21" s="117">
        <f t="array" ref="D21">+STDEV(IF(D4:D15&gt;0,D4:D15))</f>
        <v>2.6457513110645907</v>
      </c>
      <c r="E21" s="117">
        <f t="array" ref="E21">+STDEV(IF(E4:E15&gt;0,E4:E15))</f>
        <v>5.2915026221291814</v>
      </c>
      <c r="F21" s="117">
        <f t="array" ref="F21">+STDEV(IF(F4:F15&gt;0,F4:F15))</f>
        <v>5.6862407030773268</v>
      </c>
      <c r="G21" s="117">
        <f t="array" ref="G21">+STDEV(IF(G4:G15&gt;0,G4:G15))</f>
        <v>2.6457513110645907</v>
      </c>
      <c r="H21" s="117">
        <f t="array" ref="H21">+STDEV(IF(H4:H15&gt;0,H4:H15))</f>
        <v>13.114877048604001</v>
      </c>
      <c r="I21" s="5"/>
      <c r="J21" s="29" t="s">
        <v>10</v>
      </c>
      <c r="K21" s="116">
        <f t="array" ref="K21">+STDEV(IF(K4:K15&gt;0,K4:K15))</f>
        <v>13.114877048604001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7.8947368421052627E-2</v>
      </c>
      <c r="C22" s="111">
        <f t="shared" ref="C22:H22" si="10">+(C20-C17)/C18</f>
        <v>0.14754098360655737</v>
      </c>
      <c r="D22" s="111">
        <f t="shared" si="10"/>
        <v>5.8823529411764705E-2</v>
      </c>
      <c r="E22" s="111">
        <f t="shared" si="10"/>
        <v>0.11627906976744186</v>
      </c>
      <c r="F22" s="111">
        <f t="shared" si="10"/>
        <v>0.13983050847457626</v>
      </c>
      <c r="G22" s="111">
        <f t="shared" si="10"/>
        <v>6.097560975609756E-2</v>
      </c>
      <c r="H22" s="111">
        <f t="shared" si="10"/>
        <v>5.3169734151329244E-2</v>
      </c>
      <c r="I22" s="5"/>
      <c r="J22" s="31" t="s">
        <v>5</v>
      </c>
      <c r="K22" s="32">
        <f>+K21/K18</f>
        <v>2.6819789465447854E-2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22741</v>
      </c>
      <c r="B2" s="10" t="s">
        <v>89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171">
        <f>+SUM(B4:G4)</f>
        <v>0</v>
      </c>
      <c r="I4" s="79"/>
      <c r="J4" s="56">
        <f>+TOTALES!$D$4</f>
        <v>45669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85</v>
      </c>
      <c r="C5" s="159">
        <v>93</v>
      </c>
      <c r="D5" s="159">
        <v>95</v>
      </c>
      <c r="E5" s="159">
        <v>94</v>
      </c>
      <c r="F5" s="159">
        <v>94</v>
      </c>
      <c r="G5" s="159">
        <v>91</v>
      </c>
      <c r="H5" s="171">
        <f t="shared" ref="H5:H15" si="2">+SUM(B5:G5)</f>
        <v>552</v>
      </c>
      <c r="I5" s="79"/>
      <c r="J5" s="56">
        <f>+TOTALES!$E$4</f>
        <v>45690</v>
      </c>
      <c r="K5" s="66">
        <f t="shared" ref="K5:K15" si="3">+H5</f>
        <v>552</v>
      </c>
      <c r="L5" s="67">
        <f t="shared" ref="L5:L15" si="4">+IF(K5=0,0,1)</f>
        <v>1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1</v>
      </c>
      <c r="S5" s="115">
        <f t="shared" si="1"/>
        <v>95</v>
      </c>
      <c r="T5" s="124">
        <f t="shared" ref="T5:T15" si="5">IF(H5=0,0,+((+S5-MIN(B5:G5))/AVERAGE(B5:G5)))</f>
        <v>0.10869565217391304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0</v>
      </c>
      <c r="C6" s="159">
        <v>0</v>
      </c>
      <c r="D6" s="159">
        <v>0</v>
      </c>
      <c r="E6" s="159">
        <v>0</v>
      </c>
      <c r="F6" s="159">
        <v>0</v>
      </c>
      <c r="G6" s="159">
        <v>0</v>
      </c>
      <c r="H6" s="171">
        <f t="shared" si="2"/>
        <v>0</v>
      </c>
      <c r="I6" s="79"/>
      <c r="J6" s="56">
        <f>+TOTALES!$F$4</f>
        <v>45718</v>
      </c>
      <c r="K6" s="66">
        <f t="shared" si="3"/>
        <v>0</v>
      </c>
      <c r="L6" s="67">
        <f t="shared" si="4"/>
        <v>0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0</v>
      </c>
      <c r="Q6" s="68">
        <f>+K5</f>
        <v>552</v>
      </c>
      <c r="R6" s="68">
        <f>+K4</f>
        <v>0</v>
      </c>
      <c r="S6" s="115">
        <f t="shared" si="1"/>
        <v>0</v>
      </c>
      <c r="T6" s="124">
        <f t="shared" si="5"/>
        <v>0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0</v>
      </c>
      <c r="C7" s="159">
        <v>0</v>
      </c>
      <c r="D7" s="159">
        <v>0</v>
      </c>
      <c r="E7" s="159">
        <v>0</v>
      </c>
      <c r="F7" s="159">
        <v>0</v>
      </c>
      <c r="G7" s="159">
        <v>0</v>
      </c>
      <c r="H7" s="171">
        <f t="shared" si="2"/>
        <v>0</v>
      </c>
      <c r="I7" s="79"/>
      <c r="J7" s="56">
        <f>+TOTALES!$G$4</f>
        <v>45753</v>
      </c>
      <c r="K7" s="66">
        <f t="shared" si="3"/>
        <v>0</v>
      </c>
      <c r="L7" s="67">
        <f t="shared" si="4"/>
        <v>0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0</v>
      </c>
      <c r="Q7" s="68">
        <f>IF(SUM(K6:K7)=0,+Q6,+LOOKUP(2,1/($K$4:K6&gt;0),$K$4:K6))</f>
        <v>552</v>
      </c>
      <c r="R7" s="68">
        <f>+IF(K6=0,+R6,+LOOKUP(2,1/($K$4:K5&gt;0),$K$4:K5))</f>
        <v>0</v>
      </c>
      <c r="S7" s="115">
        <f t="shared" si="1"/>
        <v>0</v>
      </c>
      <c r="T7" s="124">
        <f t="shared" si="5"/>
        <v>0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93</v>
      </c>
      <c r="C8" s="159">
        <v>87</v>
      </c>
      <c r="D8" s="159">
        <v>93</v>
      </c>
      <c r="E8" s="159">
        <v>95</v>
      </c>
      <c r="F8" s="159">
        <v>88</v>
      </c>
      <c r="G8" s="159">
        <v>91</v>
      </c>
      <c r="H8" s="171">
        <f t="shared" si="2"/>
        <v>547</v>
      </c>
      <c r="I8" s="79"/>
      <c r="J8" s="56">
        <f>+TOTALES!$H$4</f>
        <v>45795</v>
      </c>
      <c r="K8" s="66">
        <f t="shared" si="3"/>
        <v>547</v>
      </c>
      <c r="L8" s="67">
        <f t="shared" si="4"/>
        <v>1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1</v>
      </c>
      <c r="Q8" s="68">
        <f>IF(SUM(K7:K8)=0,+Q7,+LOOKUP(2,1/($K$4:K7&gt;0),$K$4:K7))</f>
        <v>552</v>
      </c>
      <c r="R8" s="68">
        <f>+IF(K7=0,+R7,+LOOKUP(2,1/($K$4:K6&gt;0),$K$4:K6))</f>
        <v>0</v>
      </c>
      <c r="S8" s="115">
        <f t="shared" si="1"/>
        <v>95</v>
      </c>
      <c r="T8" s="124">
        <f t="shared" si="5"/>
        <v>8.7751371115173671E-2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547</v>
      </c>
      <c r="R9" s="68">
        <f>+IF(K8=0,+R8,+LOOKUP(2,1/($K$4:K7&gt;0),$K$4:K7))</f>
        <v>552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171">
        <f t="shared" si="2"/>
        <v>0</v>
      </c>
      <c r="I10" s="79"/>
      <c r="J10" s="56">
        <f>+TOTALES!$J$4</f>
        <v>45851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547</v>
      </c>
      <c r="R10" s="68">
        <f>+IF(K9=0,+R9,+LOOKUP(2,1/($K$4:K8&gt;0),$K$4:K8))</f>
        <v>552</v>
      </c>
      <c r="S10" s="115">
        <f t="shared" si="1"/>
        <v>0</v>
      </c>
      <c r="T10" s="124">
        <f t="shared" si="5"/>
        <v>0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71">
        <f t="shared" si="2"/>
        <v>0</v>
      </c>
      <c r="I11" s="79"/>
      <c r="J11" s="56">
        <f>+TOTALES!$K$4</f>
        <v>45928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547</v>
      </c>
      <c r="R11" s="68">
        <f>+IF(K10=0,+R10,+LOOKUP(2,1/($K$4:K9&gt;0),$K$4:K9))</f>
        <v>552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547</v>
      </c>
      <c r="R12" s="68">
        <f>+IF(K11=0,+R11,+LOOKUP(2,1/($K$4:K10&gt;0),$K$4:K10))</f>
        <v>552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547</v>
      </c>
      <c r="R13" s="68">
        <f>+IF(K12=0,+R12,+LOOKUP(2,1/($K$4:K11&gt;0),$K$4:K11))</f>
        <v>552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547</v>
      </c>
      <c r="R14" s="68">
        <f>+IF(K13=0,+R13,+LOOKUP(2,1/($K$4:K12&gt;0),$K$4:K12))</f>
        <v>552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547</v>
      </c>
      <c r="R15" s="78">
        <f>+IF(K14=0,+R14,+LOOKUP(2,1/($K$4:K13&gt;0),$K$4:K13))</f>
        <v>552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1099</v>
      </c>
      <c r="I16" s="5"/>
      <c r="J16" s="34" t="s">
        <v>0</v>
      </c>
      <c r="K16" s="45">
        <f>SUM(K4:K15)</f>
        <v>1099</v>
      </c>
      <c r="L16" s="74">
        <f>SUM(L4:L15)</f>
        <v>2</v>
      </c>
      <c r="M16" s="74">
        <f t="shared" ref="M16:P16" si="6">SUM(M4:M15)</f>
        <v>0</v>
      </c>
      <c r="N16" s="74">
        <f t="shared" si="6"/>
        <v>0</v>
      </c>
      <c r="O16" s="74">
        <f t="shared" si="6"/>
        <v>0</v>
      </c>
      <c r="P16" s="75">
        <f t="shared" si="6"/>
        <v>2</v>
      </c>
      <c r="Q16" s="69"/>
      <c r="R16" s="69"/>
      <c r="S16" s="60">
        <f>+MAX(S4:S15)</f>
        <v>95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85</v>
      </c>
      <c r="C17" s="108">
        <f t="shared" ref="C17:G17" si="7">SMALL(C4:C15,COUNTIF(C4:C15,"&lt;=0")+1)</f>
        <v>87</v>
      </c>
      <c r="D17" s="108">
        <f t="shared" si="7"/>
        <v>93</v>
      </c>
      <c r="E17" s="108">
        <f t="shared" si="7"/>
        <v>94</v>
      </c>
      <c r="F17" s="108">
        <f t="shared" si="7"/>
        <v>88</v>
      </c>
      <c r="G17" s="108">
        <f t="shared" si="7"/>
        <v>91</v>
      </c>
      <c r="H17" s="108">
        <f>SMALL(H4:H15,COUNTIF(H4:H15,"&lt;=0")+1)</f>
        <v>547</v>
      </c>
      <c r="I17" s="5"/>
      <c r="J17" s="27" t="s">
        <v>6</v>
      </c>
      <c r="K17" s="28">
        <f>SMALL(K4:K15,COUNTIF(K4:K15,"&lt;=0")+1)</f>
        <v>547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89</v>
      </c>
      <c r="C18" s="68">
        <f t="shared" si="8"/>
        <v>90</v>
      </c>
      <c r="D18" s="68">
        <f t="shared" si="8"/>
        <v>94</v>
      </c>
      <c r="E18" s="68">
        <f t="shared" si="8"/>
        <v>94.5</v>
      </c>
      <c r="F18" s="68">
        <f t="shared" si="8"/>
        <v>91</v>
      </c>
      <c r="G18" s="68">
        <f t="shared" si="8"/>
        <v>91</v>
      </c>
      <c r="H18" s="68">
        <f t="shared" si="8"/>
        <v>549.5</v>
      </c>
      <c r="I18" s="5"/>
      <c r="J18" s="29" t="s">
        <v>7</v>
      </c>
      <c r="K18" s="30">
        <f>AVERAGEIF(K4:K15,"&gt;0")</f>
        <v>549.5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89</v>
      </c>
      <c r="C19" s="68">
        <f t="array" ref="C19">+MEDIAN(IF(C4:C15&lt;&gt;0,C4:C15))</f>
        <v>90</v>
      </c>
      <c r="D19" s="68">
        <f t="array" ref="D19">+MEDIAN(IF(D4:D15&lt;&gt;0,D4:D15))</f>
        <v>94</v>
      </c>
      <c r="E19" s="68">
        <f t="array" ref="E19">+MEDIAN(IF(E4:E15&lt;&gt;0,E4:E15))</f>
        <v>94.5</v>
      </c>
      <c r="F19" s="68">
        <f t="array" ref="F19">+MEDIAN(IF(F4:F15&lt;&gt;0,F4:F15))</f>
        <v>91</v>
      </c>
      <c r="G19" s="68">
        <f t="array" ref="G19">+MEDIAN(IF(G4:G15&lt;&gt;0,G4:G15))</f>
        <v>91</v>
      </c>
      <c r="H19" s="68">
        <f t="array" ref="H19">+MEDIAN(IF(H4:H15&lt;&gt;0,H4:H15))</f>
        <v>549.5</v>
      </c>
      <c r="I19" s="5"/>
      <c r="J19" s="29" t="s">
        <v>8</v>
      </c>
      <c r="K19" s="30">
        <f t="array" ref="K19">+MEDIAN(IF(K4:K15&lt;&gt;0,K4:K15))</f>
        <v>549.5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93</v>
      </c>
      <c r="C20" s="101">
        <f t="shared" si="9"/>
        <v>93</v>
      </c>
      <c r="D20" s="101">
        <f t="shared" si="9"/>
        <v>95</v>
      </c>
      <c r="E20" s="101">
        <f t="shared" si="9"/>
        <v>95</v>
      </c>
      <c r="F20" s="101">
        <f t="shared" si="9"/>
        <v>94</v>
      </c>
      <c r="G20" s="101">
        <f t="shared" si="9"/>
        <v>91</v>
      </c>
      <c r="H20" s="101">
        <f t="shared" si="9"/>
        <v>552</v>
      </c>
      <c r="I20" s="5"/>
      <c r="J20" s="29" t="s">
        <v>9</v>
      </c>
      <c r="K20" s="30">
        <f>+MAX(K4:K15)</f>
        <v>552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5.6568542494923806</v>
      </c>
      <c r="C21" s="117">
        <f t="array" ref="C21">+STDEV(IF(C4:C15&gt;0,C4:C15))</f>
        <v>4.2426406871192848</v>
      </c>
      <c r="D21" s="117">
        <f t="array" ref="D21">+STDEV(IF(D4:D15&gt;0,D4:D15))</f>
        <v>1.4142135623730951</v>
      </c>
      <c r="E21" s="117">
        <f t="array" ref="E21">+STDEV(IF(E4:E15&gt;0,E4:E15))</f>
        <v>0.70710678118654757</v>
      </c>
      <c r="F21" s="117">
        <f t="array" ref="F21">+STDEV(IF(F4:F15&gt;0,F4:F15))</f>
        <v>4.2426406871192848</v>
      </c>
      <c r="G21" s="117">
        <f t="array" ref="G21">+STDEV(IF(G4:G15&gt;0,G4:G15))</f>
        <v>0</v>
      </c>
      <c r="H21" s="117">
        <f t="array" ref="H21">+STDEV(IF(H4:H15&gt;0,H4:H15))</f>
        <v>3.5355339059327378</v>
      </c>
      <c r="I21" s="5"/>
      <c r="J21" s="29" t="s">
        <v>10</v>
      </c>
      <c r="K21" s="116">
        <f t="array" ref="K21">+STDEV(IF(K4:K15&gt;0,K4:K15))</f>
        <v>3.5355339059327378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8.98876404494382E-2</v>
      </c>
      <c r="C22" s="111">
        <f t="shared" ref="C22:H22" si="10">+(C20-C17)/C18</f>
        <v>6.6666666666666666E-2</v>
      </c>
      <c r="D22" s="111">
        <f t="shared" si="10"/>
        <v>2.1276595744680851E-2</v>
      </c>
      <c r="E22" s="111">
        <f t="shared" si="10"/>
        <v>1.0582010582010581E-2</v>
      </c>
      <c r="F22" s="111">
        <f t="shared" si="10"/>
        <v>6.5934065934065936E-2</v>
      </c>
      <c r="G22" s="111">
        <f t="shared" si="10"/>
        <v>0</v>
      </c>
      <c r="H22" s="111">
        <f t="shared" si="10"/>
        <v>9.0991810737033659E-3</v>
      </c>
      <c r="I22" s="5"/>
      <c r="J22" s="31" t="s">
        <v>5</v>
      </c>
      <c r="K22" s="32">
        <f>+K21/K18</f>
        <v>6.4340926404599409E-3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8" t="str">
        <f>+TOTALES!D2</f>
        <v>Trofeo Regularidad 2025</v>
      </c>
      <c r="E2" s="1"/>
      <c r="G2" s="4"/>
      <c r="H2" s="7" t="s">
        <v>21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3" t="s">
        <v>18</v>
      </c>
      <c r="B4" s="144" t="s">
        <v>13</v>
      </c>
      <c r="C4" s="145" t="s">
        <v>1</v>
      </c>
      <c r="D4" s="150">
        <v>45669</v>
      </c>
      <c r="E4" s="150">
        <v>45690</v>
      </c>
      <c r="F4" s="150">
        <v>45718</v>
      </c>
      <c r="G4" s="150">
        <v>45753</v>
      </c>
      <c r="H4" s="150">
        <v>45795</v>
      </c>
      <c r="I4" s="150">
        <v>45816</v>
      </c>
      <c r="J4" s="150">
        <v>45851</v>
      </c>
      <c r="K4" s="150">
        <v>45928</v>
      </c>
      <c r="L4" s="150">
        <v>45931</v>
      </c>
      <c r="M4" s="150">
        <v>45962</v>
      </c>
      <c r="N4" s="150">
        <v>45992</v>
      </c>
      <c r="O4" s="150">
        <v>0</v>
      </c>
      <c r="P4" s="151" t="s">
        <v>0</v>
      </c>
      <c r="Q4" s="53" t="s">
        <v>79</v>
      </c>
    </row>
    <row r="5" spans="1:17" ht="27" customHeight="1" x14ac:dyDescent="0.25">
      <c r="A5" s="53">
        <v>1</v>
      </c>
      <c r="B5" s="140">
        <v>20850</v>
      </c>
      <c r="C5" s="141" t="s">
        <v>62</v>
      </c>
      <c r="D5" s="142">
        <v>1</v>
      </c>
      <c r="E5" s="142">
        <v>3</v>
      </c>
      <c r="F5" s="142">
        <v>1</v>
      </c>
      <c r="G5" s="142">
        <v>3</v>
      </c>
      <c r="H5" s="142">
        <v>4</v>
      </c>
      <c r="I5" s="142">
        <v>0</v>
      </c>
      <c r="J5" s="142">
        <v>4</v>
      </c>
      <c r="K5" s="142">
        <v>1</v>
      </c>
      <c r="L5" s="142">
        <v>0</v>
      </c>
      <c r="M5" s="142">
        <v>0</v>
      </c>
      <c r="N5" s="142">
        <v>0</v>
      </c>
      <c r="O5" s="142">
        <v>0</v>
      </c>
      <c r="P5" s="143">
        <v>17</v>
      </c>
      <c r="Q5" s="59" t="s">
        <v>72</v>
      </c>
    </row>
    <row r="6" spans="1:17" ht="27" customHeight="1" x14ac:dyDescent="0.25">
      <c r="A6" s="53">
        <v>2</v>
      </c>
      <c r="B6" s="49">
        <v>16836</v>
      </c>
      <c r="C6" s="50" t="s">
        <v>60</v>
      </c>
      <c r="D6" s="51">
        <v>1</v>
      </c>
      <c r="E6" s="51">
        <v>3</v>
      </c>
      <c r="F6" s="51">
        <v>4</v>
      </c>
      <c r="G6" s="51">
        <v>4</v>
      </c>
      <c r="H6" s="51">
        <v>1</v>
      </c>
      <c r="I6" s="51">
        <v>0</v>
      </c>
      <c r="J6" s="51">
        <v>1</v>
      </c>
      <c r="K6" s="51">
        <v>3</v>
      </c>
      <c r="L6" s="51">
        <v>0</v>
      </c>
      <c r="M6" s="51">
        <v>0</v>
      </c>
      <c r="N6" s="51">
        <v>0</v>
      </c>
      <c r="O6" s="51">
        <v>0</v>
      </c>
      <c r="P6" s="52">
        <v>17</v>
      </c>
      <c r="Q6" s="59" t="s">
        <v>68</v>
      </c>
    </row>
    <row r="7" spans="1:17" ht="27" customHeight="1" x14ac:dyDescent="0.25">
      <c r="A7" s="53">
        <v>3</v>
      </c>
      <c r="B7" s="49">
        <v>21927</v>
      </c>
      <c r="C7" s="50" t="s">
        <v>105</v>
      </c>
      <c r="D7" s="51">
        <v>1</v>
      </c>
      <c r="E7" s="51">
        <v>1</v>
      </c>
      <c r="F7" s="51">
        <v>1</v>
      </c>
      <c r="G7" s="51">
        <v>3</v>
      </c>
      <c r="H7" s="51">
        <v>4</v>
      </c>
      <c r="I7" s="51">
        <v>1</v>
      </c>
      <c r="J7" s="51">
        <v>1</v>
      </c>
      <c r="K7" s="51">
        <v>3</v>
      </c>
      <c r="L7" s="51">
        <v>0</v>
      </c>
      <c r="M7" s="51">
        <v>0</v>
      </c>
      <c r="N7" s="51">
        <v>0</v>
      </c>
      <c r="O7" s="51">
        <v>0</v>
      </c>
      <c r="P7" s="52">
        <v>15</v>
      </c>
      <c r="Q7" s="59" t="s">
        <v>70</v>
      </c>
    </row>
    <row r="8" spans="1:17" ht="27" customHeight="1" x14ac:dyDescent="0.25">
      <c r="A8" s="53">
        <v>4</v>
      </c>
      <c r="B8" s="49">
        <v>18139</v>
      </c>
      <c r="C8" s="50" t="s">
        <v>63</v>
      </c>
      <c r="D8" s="51">
        <v>1</v>
      </c>
      <c r="E8" s="51">
        <v>3</v>
      </c>
      <c r="F8" s="51">
        <v>0</v>
      </c>
      <c r="G8" s="51">
        <v>1</v>
      </c>
      <c r="H8" s="51">
        <v>0</v>
      </c>
      <c r="I8" s="51">
        <v>1</v>
      </c>
      <c r="J8" s="51">
        <v>3</v>
      </c>
      <c r="K8" s="51">
        <v>1</v>
      </c>
      <c r="L8" s="51">
        <v>0</v>
      </c>
      <c r="M8" s="51">
        <v>0</v>
      </c>
      <c r="N8" s="51">
        <v>0</v>
      </c>
      <c r="O8" s="51">
        <v>0</v>
      </c>
      <c r="P8" s="52">
        <v>10</v>
      </c>
      <c r="Q8" s="59" t="s">
        <v>74</v>
      </c>
    </row>
    <row r="9" spans="1:17" ht="27" customHeight="1" x14ac:dyDescent="0.25">
      <c r="A9" s="53">
        <v>5</v>
      </c>
      <c r="B9" s="49">
        <v>17231</v>
      </c>
      <c r="C9" s="50" t="s">
        <v>100</v>
      </c>
      <c r="D9" s="51">
        <v>1</v>
      </c>
      <c r="E9" s="51">
        <v>0</v>
      </c>
      <c r="F9" s="51">
        <v>0</v>
      </c>
      <c r="G9" s="51">
        <v>0</v>
      </c>
      <c r="H9" s="51">
        <v>0</v>
      </c>
      <c r="I9" s="51">
        <v>3</v>
      </c>
      <c r="J9" s="51">
        <v>4</v>
      </c>
      <c r="K9" s="51">
        <v>0</v>
      </c>
      <c r="L9" s="51">
        <v>0</v>
      </c>
      <c r="M9" s="51">
        <v>0</v>
      </c>
      <c r="N9" s="51">
        <v>0</v>
      </c>
      <c r="O9" s="51">
        <v>0</v>
      </c>
      <c r="P9" s="52">
        <v>8</v>
      </c>
      <c r="Q9" s="18" t="s">
        <v>101</v>
      </c>
    </row>
    <row r="10" spans="1:17" ht="27" customHeight="1" x14ac:dyDescent="0.25">
      <c r="A10" s="53">
        <v>6</v>
      </c>
      <c r="B10" s="49">
        <v>23833</v>
      </c>
      <c r="C10" s="50" t="s">
        <v>66</v>
      </c>
      <c r="D10" s="51">
        <v>0</v>
      </c>
      <c r="E10" s="51">
        <v>1</v>
      </c>
      <c r="F10" s="51">
        <v>1</v>
      </c>
      <c r="G10" s="51">
        <v>1</v>
      </c>
      <c r="H10" s="51">
        <v>0</v>
      </c>
      <c r="I10" s="51">
        <v>0</v>
      </c>
      <c r="J10" s="51">
        <v>2</v>
      </c>
      <c r="K10" s="51">
        <v>3</v>
      </c>
      <c r="L10" s="51">
        <v>0</v>
      </c>
      <c r="M10" s="51">
        <v>0</v>
      </c>
      <c r="N10" s="51">
        <v>0</v>
      </c>
      <c r="O10" s="51">
        <v>0</v>
      </c>
      <c r="P10" s="52">
        <v>8</v>
      </c>
      <c r="Q10" s="59" t="s">
        <v>78</v>
      </c>
    </row>
    <row r="11" spans="1:17" ht="27" customHeight="1" x14ac:dyDescent="0.25">
      <c r="A11" s="53">
        <v>7</v>
      </c>
      <c r="B11" s="49">
        <v>20690</v>
      </c>
      <c r="C11" s="50" t="s">
        <v>103</v>
      </c>
      <c r="D11" s="51">
        <v>0</v>
      </c>
      <c r="E11" s="51">
        <v>1</v>
      </c>
      <c r="F11" s="51">
        <v>3</v>
      </c>
      <c r="G11" s="51">
        <v>1</v>
      </c>
      <c r="H11" s="51">
        <v>3</v>
      </c>
      <c r="I11" s="51">
        <v>0</v>
      </c>
      <c r="J11" s="51">
        <v>0</v>
      </c>
      <c r="K11" s="51">
        <v>0</v>
      </c>
      <c r="L11" s="51">
        <v>0</v>
      </c>
      <c r="M11" s="51">
        <v>0</v>
      </c>
      <c r="N11" s="51">
        <v>0</v>
      </c>
      <c r="O11" s="51">
        <v>0</v>
      </c>
      <c r="P11" s="52">
        <v>8</v>
      </c>
      <c r="Q11" s="59" t="s">
        <v>67</v>
      </c>
    </row>
    <row r="12" spans="1:17" ht="27" customHeight="1" x14ac:dyDescent="0.25">
      <c r="A12" s="53">
        <v>8</v>
      </c>
      <c r="B12" s="49">
        <v>22811</v>
      </c>
      <c r="C12" s="50" t="s">
        <v>102</v>
      </c>
      <c r="D12" s="51">
        <v>0</v>
      </c>
      <c r="E12" s="51">
        <v>1</v>
      </c>
      <c r="F12" s="51">
        <v>3</v>
      </c>
      <c r="G12" s="51">
        <v>1</v>
      </c>
      <c r="H12" s="51">
        <v>3</v>
      </c>
      <c r="I12" s="51">
        <v>0</v>
      </c>
      <c r="J12" s="51">
        <v>0</v>
      </c>
      <c r="K12" s="51">
        <v>0</v>
      </c>
      <c r="L12" s="51">
        <v>0</v>
      </c>
      <c r="M12" s="51">
        <v>0</v>
      </c>
      <c r="N12" s="51">
        <v>0</v>
      </c>
      <c r="O12" s="51">
        <v>0</v>
      </c>
      <c r="P12" s="52">
        <v>8</v>
      </c>
      <c r="Q12" s="59" t="s">
        <v>73</v>
      </c>
    </row>
    <row r="13" spans="1:17" ht="27" customHeight="1" x14ac:dyDescent="0.25">
      <c r="A13" s="53">
        <v>9</v>
      </c>
      <c r="B13" s="49">
        <v>23683</v>
      </c>
      <c r="C13" s="50" t="s">
        <v>98</v>
      </c>
      <c r="D13" s="51">
        <v>1</v>
      </c>
      <c r="E13" s="51">
        <v>1</v>
      </c>
      <c r="F13" s="51">
        <v>1</v>
      </c>
      <c r="G13" s="51">
        <v>0</v>
      </c>
      <c r="H13" s="51">
        <v>3</v>
      </c>
      <c r="I13" s="51">
        <v>0</v>
      </c>
      <c r="J13" s="51">
        <v>0</v>
      </c>
      <c r="K13" s="51">
        <v>0</v>
      </c>
      <c r="L13" s="51">
        <v>0</v>
      </c>
      <c r="M13" s="51">
        <v>0</v>
      </c>
      <c r="N13" s="51">
        <v>0</v>
      </c>
      <c r="O13" s="51">
        <v>0</v>
      </c>
      <c r="P13" s="52">
        <v>6</v>
      </c>
      <c r="Q13" s="18" t="s">
        <v>99</v>
      </c>
    </row>
    <row r="14" spans="1:17" ht="27" customHeight="1" x14ac:dyDescent="0.25">
      <c r="A14" s="53">
        <v>10</v>
      </c>
      <c r="B14" s="49">
        <v>25762</v>
      </c>
      <c r="C14" s="50" t="s">
        <v>104</v>
      </c>
      <c r="D14" s="51">
        <v>0</v>
      </c>
      <c r="E14" s="51">
        <v>1</v>
      </c>
      <c r="F14" s="51">
        <v>3</v>
      </c>
      <c r="G14" s="51">
        <v>0</v>
      </c>
      <c r="H14" s="51">
        <v>1</v>
      </c>
      <c r="I14" s="51">
        <v>0</v>
      </c>
      <c r="J14" s="51">
        <v>0</v>
      </c>
      <c r="K14" s="51">
        <v>0</v>
      </c>
      <c r="L14" s="51">
        <v>0</v>
      </c>
      <c r="M14" s="51">
        <v>0</v>
      </c>
      <c r="N14" s="51">
        <v>0</v>
      </c>
      <c r="O14" s="51">
        <v>0</v>
      </c>
      <c r="P14" s="52">
        <v>5</v>
      </c>
      <c r="Q14" s="59" t="s">
        <v>69</v>
      </c>
    </row>
    <row r="15" spans="1:17" ht="27" customHeight="1" x14ac:dyDescent="0.25">
      <c r="A15" s="53">
        <v>11</v>
      </c>
      <c r="B15" s="49">
        <v>16537</v>
      </c>
      <c r="C15" s="50" t="s">
        <v>64</v>
      </c>
      <c r="D15" s="51">
        <v>0</v>
      </c>
      <c r="E15" s="51">
        <v>0</v>
      </c>
      <c r="F15" s="51">
        <v>1</v>
      </c>
      <c r="G15" s="51">
        <v>3</v>
      </c>
      <c r="H15" s="51">
        <v>0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  <c r="N15" s="51">
        <v>0</v>
      </c>
      <c r="O15" s="51">
        <v>0</v>
      </c>
      <c r="P15" s="52">
        <v>4</v>
      </c>
      <c r="Q15" s="59" t="s">
        <v>75</v>
      </c>
    </row>
    <row r="16" spans="1:17" ht="27" customHeight="1" x14ac:dyDescent="0.25">
      <c r="A16" s="53">
        <v>12</v>
      </c>
      <c r="B16" s="49">
        <v>8676</v>
      </c>
      <c r="C16" s="50" t="s">
        <v>93</v>
      </c>
      <c r="D16" s="51">
        <v>0</v>
      </c>
      <c r="E16" s="51">
        <v>0</v>
      </c>
      <c r="F16" s="51">
        <v>0</v>
      </c>
      <c r="G16" s="51">
        <v>1</v>
      </c>
      <c r="H16" s="51">
        <v>1</v>
      </c>
      <c r="I16" s="51">
        <v>0</v>
      </c>
      <c r="J16" s="51">
        <v>1</v>
      </c>
      <c r="K16" s="51">
        <v>0</v>
      </c>
      <c r="L16" s="51">
        <v>0</v>
      </c>
      <c r="M16" s="51">
        <v>0</v>
      </c>
      <c r="N16" s="51">
        <v>0</v>
      </c>
      <c r="O16" s="51">
        <v>0</v>
      </c>
      <c r="P16" s="52">
        <v>3</v>
      </c>
      <c r="Q16" s="18" t="s">
        <v>94</v>
      </c>
    </row>
    <row r="17" spans="1:17" ht="27" customHeight="1" x14ac:dyDescent="0.25">
      <c r="A17" s="53">
        <v>13</v>
      </c>
      <c r="B17" s="49">
        <v>22741</v>
      </c>
      <c r="C17" s="50" t="s">
        <v>89</v>
      </c>
      <c r="D17" s="51">
        <v>0</v>
      </c>
      <c r="E17" s="51">
        <v>1</v>
      </c>
      <c r="F17" s="51">
        <v>0</v>
      </c>
      <c r="G17" s="51">
        <v>0</v>
      </c>
      <c r="H17" s="51">
        <v>1</v>
      </c>
      <c r="I17" s="51">
        <v>0</v>
      </c>
      <c r="J17" s="51">
        <v>0</v>
      </c>
      <c r="K17" s="51">
        <v>0</v>
      </c>
      <c r="L17" s="51">
        <v>0</v>
      </c>
      <c r="M17" s="51">
        <v>0</v>
      </c>
      <c r="N17" s="51">
        <v>0</v>
      </c>
      <c r="O17" s="51">
        <v>0</v>
      </c>
      <c r="P17" s="52">
        <v>2</v>
      </c>
      <c r="Q17" s="18" t="s">
        <v>90</v>
      </c>
    </row>
    <row r="18" spans="1:17" ht="27" customHeight="1" x14ac:dyDescent="0.25">
      <c r="A18" s="53">
        <v>14</v>
      </c>
      <c r="B18" s="49">
        <v>7296</v>
      </c>
      <c r="C18" s="50" t="s">
        <v>61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1</v>
      </c>
      <c r="L18" s="51">
        <v>0</v>
      </c>
      <c r="M18" s="51">
        <v>0</v>
      </c>
      <c r="N18" s="51">
        <v>0</v>
      </c>
      <c r="O18" s="51">
        <v>0</v>
      </c>
      <c r="P18" s="52">
        <v>1</v>
      </c>
      <c r="Q18" s="59" t="s">
        <v>71</v>
      </c>
    </row>
    <row r="19" spans="1:17" ht="27" customHeight="1" x14ac:dyDescent="0.25">
      <c r="A19" s="53">
        <v>15</v>
      </c>
      <c r="B19" s="49">
        <v>16127</v>
      </c>
      <c r="C19" s="50" t="s">
        <v>106</v>
      </c>
      <c r="D19" s="51">
        <v>0</v>
      </c>
      <c r="E19" s="51">
        <v>0</v>
      </c>
      <c r="F19" s="51">
        <v>0</v>
      </c>
      <c r="G19" s="51">
        <v>0</v>
      </c>
      <c r="H19" s="51">
        <v>1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2">
        <v>1</v>
      </c>
      <c r="Q19" s="18" t="s">
        <v>107</v>
      </c>
    </row>
    <row r="20" spans="1:17" ht="27" customHeight="1" x14ac:dyDescent="0.25">
      <c r="A20" s="53">
        <v>16</v>
      </c>
      <c r="B20" s="49">
        <v>21737</v>
      </c>
      <c r="C20" s="50" t="s">
        <v>65</v>
      </c>
      <c r="D20" s="51">
        <v>0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1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2">
        <v>1</v>
      </c>
      <c r="Q20" s="59" t="s">
        <v>77</v>
      </c>
    </row>
    <row r="21" spans="1:17" ht="27" customHeight="1" x14ac:dyDescent="0.25">
      <c r="A21" s="53">
        <v>17</v>
      </c>
      <c r="B21" s="49">
        <v>23944</v>
      </c>
      <c r="C21" s="50" t="s">
        <v>91</v>
      </c>
      <c r="D21" s="51">
        <v>0</v>
      </c>
      <c r="E21" s="51">
        <v>0</v>
      </c>
      <c r="F21" s="51">
        <v>0</v>
      </c>
      <c r="G21" s="51">
        <v>0</v>
      </c>
      <c r="H21" s="51">
        <v>0</v>
      </c>
      <c r="I21" s="51">
        <v>0</v>
      </c>
      <c r="J21" s="51">
        <v>0</v>
      </c>
      <c r="K21" s="51">
        <v>0</v>
      </c>
      <c r="L21" s="51">
        <v>0</v>
      </c>
      <c r="M21" s="51">
        <v>0</v>
      </c>
      <c r="N21" s="51">
        <v>0</v>
      </c>
      <c r="O21" s="51">
        <v>0</v>
      </c>
      <c r="P21" s="52">
        <v>0</v>
      </c>
      <c r="Q21" s="59" t="s">
        <v>92</v>
      </c>
    </row>
    <row r="22" spans="1:17" ht="27" customHeight="1" x14ac:dyDescent="0.25">
      <c r="A22" s="53">
        <v>18</v>
      </c>
      <c r="B22" s="49">
        <v>17991</v>
      </c>
      <c r="C22" s="50" t="s">
        <v>95</v>
      </c>
      <c r="D22" s="51">
        <v>0</v>
      </c>
      <c r="E22" s="51">
        <v>0</v>
      </c>
      <c r="F22" s="51">
        <v>0</v>
      </c>
      <c r="G22" s="51">
        <v>0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0</v>
      </c>
      <c r="O22" s="51">
        <v>0</v>
      </c>
      <c r="P22" s="52">
        <v>0</v>
      </c>
      <c r="Q22" s="18" t="s">
        <v>96</v>
      </c>
    </row>
    <row r="23" spans="1:17" ht="27" customHeight="1" x14ac:dyDescent="0.25">
      <c r="A23" s="53">
        <v>19</v>
      </c>
      <c r="B23" s="49" t="s">
        <v>11</v>
      </c>
      <c r="C23" s="50" t="s">
        <v>17</v>
      </c>
      <c r="D23" s="51">
        <v>0</v>
      </c>
      <c r="E23" s="51">
        <v>0</v>
      </c>
      <c r="F23" s="51">
        <v>0</v>
      </c>
      <c r="G23" s="51">
        <v>0</v>
      </c>
      <c r="H23" s="51">
        <v>0</v>
      </c>
      <c r="I23" s="51">
        <v>0</v>
      </c>
      <c r="J23" s="51">
        <v>0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2">
        <v>0</v>
      </c>
      <c r="Q23" s="18" t="s">
        <v>2</v>
      </c>
    </row>
    <row r="24" spans="1:17" ht="27" customHeight="1" x14ac:dyDescent="0.25">
      <c r="A24" s="53">
        <v>20</v>
      </c>
      <c r="B24" s="49" t="s">
        <v>11</v>
      </c>
      <c r="C24" s="50" t="s">
        <v>17</v>
      </c>
      <c r="D24" s="51">
        <v>0</v>
      </c>
      <c r="E24" s="51">
        <v>0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2">
        <v>0</v>
      </c>
      <c r="Q24" s="18" t="s">
        <v>3</v>
      </c>
    </row>
    <row r="25" spans="1:17" x14ac:dyDescent="0.2">
      <c r="A25" s="58"/>
    </row>
  </sheetData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G12" sqref="G12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16836</v>
      </c>
      <c r="B2" s="10" t="s">
        <v>60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85</v>
      </c>
      <c r="C4" s="159">
        <v>83</v>
      </c>
      <c r="D4" s="159">
        <v>85</v>
      </c>
      <c r="E4" s="159">
        <v>84</v>
      </c>
      <c r="F4" s="159">
        <v>81</v>
      </c>
      <c r="G4" s="159">
        <v>79</v>
      </c>
      <c r="H4" s="171">
        <f>+SUM(B4:G4)</f>
        <v>497</v>
      </c>
      <c r="I4" s="79"/>
      <c r="J4" s="56">
        <f>+TOTALES!$D$4</f>
        <v>45669</v>
      </c>
      <c r="K4" s="66">
        <f>+H4</f>
        <v>497</v>
      </c>
      <c r="L4" s="67">
        <f>+IF(K4=0,0,1)</f>
        <v>1</v>
      </c>
      <c r="M4" s="68"/>
      <c r="N4" s="68"/>
      <c r="O4" s="68"/>
      <c r="P4" s="66">
        <f t="shared" ref="P4:P15" si="0">+SUM(L4:O4)</f>
        <v>1</v>
      </c>
      <c r="Q4" s="69"/>
      <c r="R4" s="70"/>
      <c r="S4" s="114">
        <f t="shared" ref="S4:S15" si="1">+MAX(B4:G4)</f>
        <v>85</v>
      </c>
      <c r="T4" s="124">
        <f>IF(H4=0,0,+((+S4-MIN(B4:G4))/AVERAGE(B4:G4)))</f>
        <v>7.2434607645875254E-2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83</v>
      </c>
      <c r="C5" s="159">
        <v>84</v>
      </c>
      <c r="D5" s="159">
        <v>83</v>
      </c>
      <c r="E5" s="159">
        <v>87</v>
      </c>
      <c r="F5" s="159">
        <v>84</v>
      </c>
      <c r="G5" s="159">
        <v>84</v>
      </c>
      <c r="H5" s="171">
        <f t="shared" ref="H5:H15" si="2">+SUM(B5:G5)</f>
        <v>505</v>
      </c>
      <c r="I5" s="79"/>
      <c r="J5" s="56">
        <f>+TOTALES!$E$4</f>
        <v>45690</v>
      </c>
      <c r="K5" s="66">
        <f t="shared" ref="K5:K15" si="3">+H5</f>
        <v>505</v>
      </c>
      <c r="L5" s="67">
        <f t="shared" ref="L5:L15" si="4">+IF(K5=0,0,1)</f>
        <v>1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2</v>
      </c>
      <c r="O5" s="68"/>
      <c r="P5" s="66">
        <f t="shared" si="0"/>
        <v>3</v>
      </c>
      <c r="S5" s="115">
        <f t="shared" si="1"/>
        <v>87</v>
      </c>
      <c r="T5" s="124">
        <f t="shared" ref="T5:T15" si="5">IF(H5=0,0,+((+S5-MIN(B5:G5))/AVERAGE(B5:G5)))</f>
        <v>4.7524752475247525E-2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85</v>
      </c>
      <c r="C6" s="159">
        <v>85</v>
      </c>
      <c r="D6" s="159">
        <v>92</v>
      </c>
      <c r="E6" s="159">
        <v>87</v>
      </c>
      <c r="F6" s="159">
        <v>87</v>
      </c>
      <c r="G6" s="159">
        <v>76</v>
      </c>
      <c r="H6" s="171">
        <f t="shared" si="2"/>
        <v>512</v>
      </c>
      <c r="I6" s="79"/>
      <c r="J6" s="56">
        <f>+TOTALES!$F$4</f>
        <v>45718</v>
      </c>
      <c r="K6" s="66">
        <f t="shared" si="3"/>
        <v>512</v>
      </c>
      <c r="L6" s="67">
        <f t="shared" si="4"/>
        <v>1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3</v>
      </c>
      <c r="P6" s="66">
        <f t="shared" si="0"/>
        <v>4</v>
      </c>
      <c r="Q6" s="68">
        <f>+K5</f>
        <v>505</v>
      </c>
      <c r="R6" s="68">
        <f>+K4</f>
        <v>497</v>
      </c>
      <c r="S6" s="115">
        <f t="shared" si="1"/>
        <v>92</v>
      </c>
      <c r="T6" s="124">
        <f t="shared" si="5"/>
        <v>0.1875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90</v>
      </c>
      <c r="C7" s="159">
        <v>87</v>
      </c>
      <c r="D7" s="159">
        <v>92</v>
      </c>
      <c r="E7" s="159">
        <v>91</v>
      </c>
      <c r="F7" s="159">
        <v>84</v>
      </c>
      <c r="G7" s="159">
        <v>85</v>
      </c>
      <c r="H7" s="171">
        <f t="shared" si="2"/>
        <v>529</v>
      </c>
      <c r="I7" s="79"/>
      <c r="J7" s="56">
        <f>+TOTALES!$G$4</f>
        <v>45753</v>
      </c>
      <c r="K7" s="66">
        <f t="shared" si="3"/>
        <v>529</v>
      </c>
      <c r="L7" s="67">
        <f t="shared" si="4"/>
        <v>1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3</v>
      </c>
      <c r="P7" s="66">
        <f t="shared" si="0"/>
        <v>4</v>
      </c>
      <c r="Q7" s="68">
        <f>IF(SUM(K6:K7)=0,+Q6,+LOOKUP(2,1/($K$4:K6&gt;0),$K$4:K6))</f>
        <v>512</v>
      </c>
      <c r="R7" s="68">
        <f>+IF(K6=0,+R6,+LOOKUP(2,1/($K$4:K5&gt;0),$K$4:K5))</f>
        <v>505</v>
      </c>
      <c r="S7" s="115">
        <f t="shared" si="1"/>
        <v>92</v>
      </c>
      <c r="T7" s="124">
        <f t="shared" si="5"/>
        <v>9.0737240075614359E-2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87</v>
      </c>
      <c r="C8" s="159">
        <v>80</v>
      </c>
      <c r="D8" s="159">
        <v>86</v>
      </c>
      <c r="E8" s="159">
        <v>87</v>
      </c>
      <c r="F8" s="159">
        <v>88</v>
      </c>
      <c r="G8" s="159">
        <v>91</v>
      </c>
      <c r="H8" s="171">
        <f t="shared" si="2"/>
        <v>519</v>
      </c>
      <c r="I8" s="79"/>
      <c r="J8" s="56">
        <f>+TOTALES!$H$4</f>
        <v>45795</v>
      </c>
      <c r="K8" s="66">
        <f t="shared" si="3"/>
        <v>519</v>
      </c>
      <c r="L8" s="67">
        <f t="shared" si="4"/>
        <v>1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1</v>
      </c>
      <c r="Q8" s="68">
        <f>IF(SUM(K7:K8)=0,+Q7,+LOOKUP(2,1/($K$4:K7&gt;0),$K$4:K7))</f>
        <v>529</v>
      </c>
      <c r="R8" s="68">
        <f>+IF(K7=0,+R7,+LOOKUP(2,1/($K$4:K6&gt;0),$K$4:K6))</f>
        <v>512</v>
      </c>
      <c r="S8" s="115">
        <f t="shared" si="1"/>
        <v>91</v>
      </c>
      <c r="T8" s="124">
        <f t="shared" si="5"/>
        <v>0.12716763005780346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519</v>
      </c>
      <c r="R9" s="68">
        <f>+IF(K8=0,+R8,+LOOKUP(2,1/($K$4:K7&gt;0),$K$4:K7))</f>
        <v>529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80</v>
      </c>
      <c r="C10" s="159">
        <v>85</v>
      </c>
      <c r="D10" s="159">
        <v>85</v>
      </c>
      <c r="E10" s="159">
        <v>85</v>
      </c>
      <c r="F10" s="159">
        <v>83</v>
      </c>
      <c r="G10" s="159">
        <v>82</v>
      </c>
      <c r="H10" s="171">
        <f t="shared" si="2"/>
        <v>500</v>
      </c>
      <c r="I10" s="79"/>
      <c r="J10" s="56">
        <f>+TOTALES!$J$4</f>
        <v>45851</v>
      </c>
      <c r="K10" s="66">
        <f t="shared" si="3"/>
        <v>500</v>
      </c>
      <c r="L10" s="67">
        <f t="shared" si="4"/>
        <v>1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1</v>
      </c>
      <c r="Q10" s="68">
        <f>IF(SUM(K9:K10)=0,+Q9,+LOOKUP(2,1/($K$4:K9&gt;0),$K$4:K9))</f>
        <v>519</v>
      </c>
      <c r="R10" s="68">
        <f>+IF(K9=0,+R9,+LOOKUP(2,1/($K$4:K8&gt;0),$K$4:K8))</f>
        <v>529</v>
      </c>
      <c r="S10" s="115">
        <f t="shared" si="1"/>
        <v>85</v>
      </c>
      <c r="T10" s="124">
        <f t="shared" si="5"/>
        <v>6.0000000000000005E-2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83</v>
      </c>
      <c r="C11" s="159">
        <v>86</v>
      </c>
      <c r="D11" s="159">
        <v>84</v>
      </c>
      <c r="E11" s="159">
        <v>84</v>
      </c>
      <c r="F11" s="159">
        <v>83</v>
      </c>
      <c r="G11" s="159">
        <v>82</v>
      </c>
      <c r="H11" s="171">
        <f t="shared" si="2"/>
        <v>502</v>
      </c>
      <c r="I11" s="79"/>
      <c r="J11" s="56">
        <f>+TOTALES!$K$4</f>
        <v>45928</v>
      </c>
      <c r="K11" s="66">
        <f t="shared" si="3"/>
        <v>502</v>
      </c>
      <c r="L11" s="67">
        <f t="shared" si="4"/>
        <v>1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2</v>
      </c>
      <c r="O11" s="68">
        <f>IF(COUNTIF($K$4:K11,"&gt;0")&lt;3,0,+IF(K11=0,0,IF(K11&lt;=Q11,0,IF(Q11&lt;=R11,0,3))))</f>
        <v>0</v>
      </c>
      <c r="P11" s="66">
        <f t="shared" si="0"/>
        <v>3</v>
      </c>
      <c r="Q11" s="68">
        <f>IF(SUM(K10:K11)=0,+Q10,+LOOKUP(2,1/($K$4:K10&gt;0),$K$4:K10))</f>
        <v>500</v>
      </c>
      <c r="R11" s="68">
        <f>+IF(K10=0,+R10,+LOOKUP(2,1/($K$4:K9&gt;0),$K$4:K9))</f>
        <v>519</v>
      </c>
      <c r="S11" s="115">
        <f t="shared" si="1"/>
        <v>86</v>
      </c>
      <c r="T11" s="124">
        <f t="shared" si="5"/>
        <v>4.7808764940239043E-2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502</v>
      </c>
      <c r="R12" s="68">
        <f>+IF(K11=0,+R11,+LOOKUP(2,1/($K$4:K10&gt;0),$K$4:K10))</f>
        <v>500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502</v>
      </c>
      <c r="R13" s="68">
        <f>+IF(K12=0,+R12,+LOOKUP(2,1/($K$4:K11&gt;0),$K$4:K11))</f>
        <v>500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502</v>
      </c>
      <c r="R14" s="68">
        <f>+IF(K13=0,+R13,+LOOKUP(2,1/($K$4:K12&gt;0),$K$4:K12))</f>
        <v>500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502</v>
      </c>
      <c r="R15" s="78">
        <f>+IF(K14=0,+R14,+LOOKUP(2,1/($K$4:K13&gt;0),$K$4:K13))</f>
        <v>500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3564</v>
      </c>
      <c r="I16" s="5"/>
      <c r="J16" s="34" t="s">
        <v>0</v>
      </c>
      <c r="K16" s="45">
        <f>SUM(K4:K15)</f>
        <v>3564</v>
      </c>
      <c r="L16" s="74">
        <f>SUM(L4:L15)</f>
        <v>7</v>
      </c>
      <c r="M16" s="74">
        <f t="shared" ref="M16:P16" si="6">SUM(M4:M15)</f>
        <v>0</v>
      </c>
      <c r="N16" s="74">
        <f t="shared" si="6"/>
        <v>4</v>
      </c>
      <c r="O16" s="74">
        <f t="shared" si="6"/>
        <v>6</v>
      </c>
      <c r="P16" s="75">
        <f t="shared" si="6"/>
        <v>17</v>
      </c>
      <c r="Q16" s="69"/>
      <c r="R16" s="69"/>
      <c r="S16" s="60">
        <f>+MAX(S4:S15)</f>
        <v>92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80</v>
      </c>
      <c r="C17" s="108">
        <f t="shared" ref="C17:G17" si="7">SMALL(C4:C15,COUNTIF(C4:C15,"&lt;=0")+1)</f>
        <v>80</v>
      </c>
      <c r="D17" s="108">
        <f t="shared" si="7"/>
        <v>83</v>
      </c>
      <c r="E17" s="108">
        <f t="shared" si="7"/>
        <v>84</v>
      </c>
      <c r="F17" s="108">
        <f t="shared" si="7"/>
        <v>81</v>
      </c>
      <c r="G17" s="108">
        <f t="shared" si="7"/>
        <v>76</v>
      </c>
      <c r="H17" s="108">
        <f>SMALL(H4:H15,COUNTIF(H4:H15,"&lt;=0")+1)</f>
        <v>497</v>
      </c>
      <c r="I17" s="5"/>
      <c r="J17" s="27" t="s">
        <v>6</v>
      </c>
      <c r="K17" s="28">
        <f>SMALL(K4:K15,COUNTIF(K4:K15,"&lt;=0")+1)</f>
        <v>497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84.714285714285708</v>
      </c>
      <c r="C18" s="68">
        <f t="shared" si="8"/>
        <v>84.285714285714292</v>
      </c>
      <c r="D18" s="68">
        <f t="shared" si="8"/>
        <v>86.714285714285708</v>
      </c>
      <c r="E18" s="68">
        <f t="shared" si="8"/>
        <v>86.428571428571431</v>
      </c>
      <c r="F18" s="68">
        <f t="shared" si="8"/>
        <v>84.285714285714292</v>
      </c>
      <c r="G18" s="68">
        <f t="shared" si="8"/>
        <v>82.714285714285708</v>
      </c>
      <c r="H18" s="68">
        <f t="shared" si="8"/>
        <v>509.14285714285717</v>
      </c>
      <c r="I18" s="5"/>
      <c r="J18" s="29" t="s">
        <v>7</v>
      </c>
      <c r="K18" s="30">
        <f>AVERAGEIF(K4:K15,"&gt;0")</f>
        <v>509.14285714285717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85</v>
      </c>
      <c r="C19" s="68">
        <f t="array" ref="C19">+MEDIAN(IF(C4:C15&lt;&gt;0,C4:C15))</f>
        <v>85</v>
      </c>
      <c r="D19" s="68">
        <f t="array" ref="D19">+MEDIAN(IF(D4:D15&lt;&gt;0,D4:D15))</f>
        <v>85</v>
      </c>
      <c r="E19" s="68">
        <f t="array" ref="E19">+MEDIAN(IF(E4:E15&lt;&gt;0,E4:E15))</f>
        <v>87</v>
      </c>
      <c r="F19" s="68">
        <f t="array" ref="F19">+MEDIAN(IF(F4:F15&lt;&gt;0,F4:F15))</f>
        <v>84</v>
      </c>
      <c r="G19" s="68">
        <f t="array" ref="G19">+MEDIAN(IF(G4:G15&lt;&gt;0,G4:G15))</f>
        <v>82</v>
      </c>
      <c r="H19" s="68">
        <f t="array" ref="H19">+MEDIAN(IF(H4:H15&lt;&gt;0,H4:H15))</f>
        <v>505</v>
      </c>
      <c r="I19" s="5"/>
      <c r="J19" s="29" t="s">
        <v>8</v>
      </c>
      <c r="K19" s="30">
        <f t="array" ref="K19">+MEDIAN(IF(K4:K15&lt;&gt;0,K4:K15))</f>
        <v>505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90</v>
      </c>
      <c r="C20" s="101">
        <f t="shared" si="9"/>
        <v>87</v>
      </c>
      <c r="D20" s="101">
        <f t="shared" si="9"/>
        <v>92</v>
      </c>
      <c r="E20" s="101">
        <f t="shared" si="9"/>
        <v>91</v>
      </c>
      <c r="F20" s="101">
        <f t="shared" si="9"/>
        <v>88</v>
      </c>
      <c r="G20" s="101">
        <f t="shared" si="9"/>
        <v>91</v>
      </c>
      <c r="H20" s="101">
        <f t="shared" si="9"/>
        <v>529</v>
      </c>
      <c r="I20" s="5"/>
      <c r="J20" s="29" t="s">
        <v>9</v>
      </c>
      <c r="K20" s="30">
        <f>+MAX(K4:K15)</f>
        <v>529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3.1997023671109224</v>
      </c>
      <c r="C21" s="117">
        <f t="array" ref="C21">+STDEV(IF(C4:C15&gt;0,C4:C15))</f>
        <v>2.2886885410853175</v>
      </c>
      <c r="D21" s="117">
        <f t="array" ref="D21">+STDEV(IF(D4:D15&gt;0,D4:D15))</f>
        <v>3.7289089429432178</v>
      </c>
      <c r="E21" s="117">
        <f t="array" ref="E21">+STDEV(IF(E4:E15&gt;0,E4:E15))</f>
        <v>2.4397501823713328</v>
      </c>
      <c r="F21" s="117">
        <f t="array" ref="F21">+STDEV(IF(F4:F15&gt;0,F4:F15))</f>
        <v>2.4299715851758235</v>
      </c>
      <c r="G21" s="117">
        <f t="array" ref="G21">+STDEV(IF(G4:G15&gt;0,G4:G15))</f>
        <v>4.7509397566616833</v>
      </c>
      <c r="H21" s="117">
        <f t="array" ref="H21">+STDEV(IF(H4:H15&gt;0,H4:H15))</f>
        <v>11.538754575033526</v>
      </c>
      <c r="I21" s="5"/>
      <c r="J21" s="29" t="s">
        <v>10</v>
      </c>
      <c r="K21" s="116">
        <f t="array" ref="K21">+STDEV(IF(K4:K15&gt;0,K4:K15))</f>
        <v>11.538754575033526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0.11804384485666106</v>
      </c>
      <c r="C22" s="111">
        <f t="shared" ref="C22:H22" si="10">+(C20-C17)/C18</f>
        <v>8.3050847457627114E-2</v>
      </c>
      <c r="D22" s="111">
        <f t="shared" si="10"/>
        <v>0.10378912685337727</v>
      </c>
      <c r="E22" s="111">
        <f t="shared" si="10"/>
        <v>8.0991735537190079E-2</v>
      </c>
      <c r="F22" s="111">
        <f t="shared" si="10"/>
        <v>8.3050847457627114E-2</v>
      </c>
      <c r="G22" s="111">
        <f t="shared" si="10"/>
        <v>0.18134715025906736</v>
      </c>
      <c r="H22" s="111">
        <f t="shared" si="10"/>
        <v>6.2850729517396176E-2</v>
      </c>
      <c r="I22" s="5"/>
      <c r="J22" s="31" t="s">
        <v>5</v>
      </c>
      <c r="K22" s="32">
        <f>+K21/K18</f>
        <v>2.2663098211345309E-2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style="24" bestFit="1" customWidth="1"/>
    <col min="21" max="16384" width="11.42578125" style="24"/>
  </cols>
  <sheetData>
    <row r="1" spans="1:21" ht="27.75" customHeight="1" x14ac:dyDescent="0.25">
      <c r="A1" s="121" t="str">
        <f>+TOTALES!D2</f>
        <v>Trofeo Regularidad 2025</v>
      </c>
      <c r="Q1" s="11"/>
      <c r="R1" s="11"/>
    </row>
    <row r="2" spans="1:21" s="43" customFormat="1" ht="25.5" x14ac:dyDescent="0.35">
      <c r="A2" s="125">
        <v>20690</v>
      </c>
      <c r="B2" s="10" t="s">
        <v>103</v>
      </c>
      <c r="C2" s="25"/>
      <c r="D2" s="25"/>
      <c r="E2" s="25"/>
      <c r="F2" s="25"/>
      <c r="G2" s="25"/>
      <c r="H2" s="25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U2" s="26"/>
    </row>
    <row r="3" spans="1:21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11"/>
    </row>
    <row r="4" spans="1:21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162">
        <f>+SUM(B4:G4)</f>
        <v>0</v>
      </c>
      <c r="I4" s="79"/>
      <c r="J4" s="56">
        <f>+TOTALES!$D$4</f>
        <v>45669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3"/>
    </row>
    <row r="5" spans="1:21" ht="18" customHeight="1" x14ac:dyDescent="0.25">
      <c r="A5" s="54">
        <f>+TOTALES!$E$4</f>
        <v>45690</v>
      </c>
      <c r="B5" s="159">
        <v>73</v>
      </c>
      <c r="C5" s="159">
        <v>62</v>
      </c>
      <c r="D5" s="159">
        <v>69</v>
      </c>
      <c r="E5" s="159">
        <v>67</v>
      </c>
      <c r="F5" s="159">
        <v>58</v>
      </c>
      <c r="G5" s="159">
        <v>65</v>
      </c>
      <c r="H5" s="162">
        <f t="shared" ref="H5:H15" si="2">+SUM(B5:G5)</f>
        <v>394</v>
      </c>
      <c r="I5" s="79"/>
      <c r="J5" s="56">
        <f>+TOTALES!$E$4</f>
        <v>45690</v>
      </c>
      <c r="K5" s="66">
        <f t="shared" ref="K5:K15" si="3">+H5</f>
        <v>394</v>
      </c>
      <c r="L5" s="67">
        <f t="shared" ref="L5:L15" si="4">+IF(K5=0,0,1)</f>
        <v>1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1</v>
      </c>
      <c r="S5" s="115">
        <f t="shared" si="1"/>
        <v>73</v>
      </c>
      <c r="T5" s="124">
        <f t="shared" ref="T5:T15" si="5">IF(H5=0,0,+((+S5-MIN(B5:G5))/AVERAGE(B5:G5)))</f>
        <v>0.22842639593908629</v>
      </c>
      <c r="U5" s="163"/>
    </row>
    <row r="6" spans="1:21" ht="18" customHeight="1" x14ac:dyDescent="0.25">
      <c r="A6" s="54">
        <f>+TOTALES!$F$4</f>
        <v>45718</v>
      </c>
      <c r="B6" s="159">
        <v>62</v>
      </c>
      <c r="C6" s="159">
        <v>72</v>
      </c>
      <c r="D6" s="159">
        <v>67</v>
      </c>
      <c r="E6" s="159">
        <v>69</v>
      </c>
      <c r="F6" s="159">
        <v>72</v>
      </c>
      <c r="G6" s="159">
        <v>74</v>
      </c>
      <c r="H6" s="162">
        <f t="shared" si="2"/>
        <v>416</v>
      </c>
      <c r="I6" s="79"/>
      <c r="J6" s="56">
        <f>+TOTALES!$F$4</f>
        <v>45718</v>
      </c>
      <c r="K6" s="66">
        <f t="shared" si="3"/>
        <v>416</v>
      </c>
      <c r="L6" s="67">
        <f t="shared" si="4"/>
        <v>1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2</v>
      </c>
      <c r="O6" s="68">
        <f>IF(COUNTIF($K$4:K6,"&gt;0")&lt;3,0,+IF(K6=0,0,IF(K6&lt;=Q6,0,IF(Q6&lt;=R6,0,3))))</f>
        <v>0</v>
      </c>
      <c r="P6" s="66">
        <f t="shared" si="0"/>
        <v>3</v>
      </c>
      <c r="Q6" s="68">
        <f>+K5</f>
        <v>394</v>
      </c>
      <c r="R6" s="68">
        <f>+K4</f>
        <v>0</v>
      </c>
      <c r="S6" s="115">
        <f t="shared" si="1"/>
        <v>74</v>
      </c>
      <c r="T6" s="124">
        <f t="shared" si="5"/>
        <v>0.1730769230769231</v>
      </c>
      <c r="U6" s="163"/>
    </row>
    <row r="7" spans="1:21" ht="18" customHeight="1" x14ac:dyDescent="0.25">
      <c r="A7" s="54">
        <f>+TOTALES!$G$4</f>
        <v>45753</v>
      </c>
      <c r="B7" s="159">
        <v>59</v>
      </c>
      <c r="C7" s="159">
        <v>70</v>
      </c>
      <c r="D7" s="159">
        <v>60</v>
      </c>
      <c r="E7" s="159">
        <v>66</v>
      </c>
      <c r="F7" s="159">
        <v>59</v>
      </c>
      <c r="G7" s="159">
        <v>64</v>
      </c>
      <c r="H7" s="162">
        <f t="shared" si="2"/>
        <v>378</v>
      </c>
      <c r="I7" s="79"/>
      <c r="J7" s="56">
        <f>+TOTALES!$G$4</f>
        <v>45753</v>
      </c>
      <c r="K7" s="66">
        <f t="shared" si="3"/>
        <v>378</v>
      </c>
      <c r="L7" s="67">
        <f t="shared" si="4"/>
        <v>1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1</v>
      </c>
      <c r="Q7" s="68">
        <f>IF(SUM(K6:K7)=0,+Q6,+LOOKUP(2,1/($K$4:K6&gt;0),$K$4:K6))</f>
        <v>416</v>
      </c>
      <c r="R7" s="68">
        <f>+IF(K6=0,+R6,+LOOKUP(2,1/($K$4:K5&gt;0),$K$4:K5))</f>
        <v>394</v>
      </c>
      <c r="S7" s="115">
        <f t="shared" si="1"/>
        <v>70</v>
      </c>
      <c r="T7" s="124">
        <f t="shared" si="5"/>
        <v>0.17460317460317459</v>
      </c>
      <c r="U7" s="163"/>
    </row>
    <row r="8" spans="1:21" ht="18" customHeight="1" x14ac:dyDescent="0.25">
      <c r="A8" s="54">
        <f>+TOTALES!$H$4</f>
        <v>45795</v>
      </c>
      <c r="B8" s="159">
        <v>59</v>
      </c>
      <c r="C8" s="159">
        <v>73</v>
      </c>
      <c r="D8" s="159">
        <v>75</v>
      </c>
      <c r="E8" s="159">
        <v>81</v>
      </c>
      <c r="F8" s="159">
        <v>70</v>
      </c>
      <c r="G8" s="159">
        <v>67</v>
      </c>
      <c r="H8" s="162">
        <f t="shared" si="2"/>
        <v>425</v>
      </c>
      <c r="I8" s="79"/>
      <c r="J8" s="56">
        <f>+TOTALES!$H$4</f>
        <v>45795</v>
      </c>
      <c r="K8" s="66">
        <f t="shared" si="3"/>
        <v>425</v>
      </c>
      <c r="L8" s="67">
        <f t="shared" si="4"/>
        <v>1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2</v>
      </c>
      <c r="O8" s="68">
        <f>IF(COUNTIF($K$4:K8,"&gt;0")&lt;3,0,+IF(K8=0,0,IF(K8&lt;=Q8,0,IF(Q8&lt;=R8,0,3))))</f>
        <v>0</v>
      </c>
      <c r="P8" s="66">
        <f t="shared" si="0"/>
        <v>3</v>
      </c>
      <c r="Q8" s="68">
        <f>IF(SUM(K7:K8)=0,+Q7,+LOOKUP(2,1/($K$4:K7&gt;0),$K$4:K7))</f>
        <v>378</v>
      </c>
      <c r="R8" s="68">
        <f>+IF(K7=0,+R7,+LOOKUP(2,1/($K$4:K6&gt;0),$K$4:K6))</f>
        <v>416</v>
      </c>
      <c r="S8" s="115">
        <f t="shared" si="1"/>
        <v>81</v>
      </c>
      <c r="T8" s="124">
        <f t="shared" si="5"/>
        <v>0.31058823529411766</v>
      </c>
      <c r="U8" s="163"/>
    </row>
    <row r="9" spans="1:21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62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425</v>
      </c>
      <c r="R9" s="68">
        <f>+IF(K8=0,+R8,+LOOKUP(2,1/($K$4:K7&gt;0),$K$4:K7))</f>
        <v>378</v>
      </c>
      <c r="S9" s="115">
        <f t="shared" si="1"/>
        <v>0</v>
      </c>
      <c r="T9" s="124">
        <f t="shared" si="5"/>
        <v>0</v>
      </c>
      <c r="U9" s="163"/>
    </row>
    <row r="10" spans="1:21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162">
        <f t="shared" si="2"/>
        <v>0</v>
      </c>
      <c r="I10" s="79"/>
      <c r="J10" s="56">
        <f>+TOTALES!$J$4</f>
        <v>45851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425</v>
      </c>
      <c r="R10" s="68">
        <f>+IF(K9=0,+R9,+LOOKUP(2,1/($K$4:K8&gt;0),$K$4:K8))</f>
        <v>378</v>
      </c>
      <c r="S10" s="115">
        <f t="shared" si="1"/>
        <v>0</v>
      </c>
      <c r="T10" s="124">
        <f t="shared" si="5"/>
        <v>0</v>
      </c>
      <c r="U10" s="163"/>
    </row>
    <row r="11" spans="1:21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62">
        <f t="shared" si="2"/>
        <v>0</v>
      </c>
      <c r="I11" s="79"/>
      <c r="J11" s="56">
        <f>+TOTALES!$K$4</f>
        <v>45928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425</v>
      </c>
      <c r="R11" s="68">
        <f>+IF(K10=0,+R10,+LOOKUP(2,1/($K$4:K9&gt;0),$K$4:K9))</f>
        <v>378</v>
      </c>
      <c r="S11" s="115">
        <f t="shared" si="1"/>
        <v>0</v>
      </c>
      <c r="T11" s="124">
        <f t="shared" si="5"/>
        <v>0</v>
      </c>
      <c r="U11" s="163"/>
    </row>
    <row r="12" spans="1:21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62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425</v>
      </c>
      <c r="R12" s="68">
        <f>+IF(K11=0,+R11,+LOOKUP(2,1/($K$4:K10&gt;0),$K$4:K10))</f>
        <v>378</v>
      </c>
      <c r="S12" s="115">
        <f t="shared" si="1"/>
        <v>0</v>
      </c>
      <c r="T12" s="124">
        <f t="shared" si="5"/>
        <v>0</v>
      </c>
      <c r="U12" s="163"/>
    </row>
    <row r="13" spans="1:21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62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425</v>
      </c>
      <c r="R13" s="68">
        <f>+IF(K12=0,+R12,+LOOKUP(2,1/($K$4:K11&gt;0),$K$4:K11))</f>
        <v>378</v>
      </c>
      <c r="S13" s="115">
        <f t="shared" si="1"/>
        <v>0</v>
      </c>
      <c r="T13" s="124">
        <f t="shared" si="5"/>
        <v>0</v>
      </c>
      <c r="U13" s="163"/>
    </row>
    <row r="14" spans="1:21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62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425</v>
      </c>
      <c r="R14" s="68">
        <f>+IF(K13=0,+R13,+LOOKUP(2,1/($K$4:K12&gt;0),$K$4:K12))</f>
        <v>378</v>
      </c>
      <c r="S14" s="115">
        <f t="shared" si="1"/>
        <v>0</v>
      </c>
      <c r="T14" s="124">
        <f t="shared" si="5"/>
        <v>0</v>
      </c>
      <c r="U14" s="163"/>
    </row>
    <row r="15" spans="1:21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64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425</v>
      </c>
      <c r="R15" s="78">
        <f>+IF(K14=0,+R14,+LOOKUP(2,1/($K$4:K13&gt;0),$K$4:K13))</f>
        <v>378</v>
      </c>
      <c r="S15" s="113">
        <f t="shared" si="1"/>
        <v>0</v>
      </c>
      <c r="T15" s="126">
        <f t="shared" si="5"/>
        <v>0</v>
      </c>
      <c r="U15" s="163"/>
    </row>
    <row r="16" spans="1:21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165">
        <f>SUM(H4:H15)</f>
        <v>1613</v>
      </c>
      <c r="I16" s="5"/>
      <c r="J16" s="34" t="s">
        <v>0</v>
      </c>
      <c r="K16" s="45">
        <f>SUM(K4:K15)</f>
        <v>1613</v>
      </c>
      <c r="L16" s="74">
        <f>SUM(L4:L15)</f>
        <v>4</v>
      </c>
      <c r="M16" s="74">
        <f t="shared" ref="M16:P16" si="6">SUM(M4:M15)</f>
        <v>0</v>
      </c>
      <c r="N16" s="74">
        <f t="shared" si="6"/>
        <v>4</v>
      </c>
      <c r="O16" s="74">
        <f t="shared" si="6"/>
        <v>0</v>
      </c>
      <c r="P16" s="75">
        <f t="shared" si="6"/>
        <v>8</v>
      </c>
      <c r="Q16" s="69"/>
      <c r="R16" s="69"/>
      <c r="S16" s="60">
        <f>+MAX(S4:S15)</f>
        <v>81</v>
      </c>
      <c r="T16" s="124"/>
    </row>
    <row r="17" spans="1:21" ht="18" customHeight="1" x14ac:dyDescent="0.25">
      <c r="A17" s="107" t="s">
        <v>6</v>
      </c>
      <c r="B17" s="108">
        <f>SMALL(B4:B15,COUNTIF(B4:B15,"&lt;=0")+1)</f>
        <v>59</v>
      </c>
      <c r="C17" s="108">
        <f t="shared" ref="C17:G17" si="7">SMALL(C4:C15,COUNTIF(C4:C15,"&lt;=0")+1)</f>
        <v>62</v>
      </c>
      <c r="D17" s="108">
        <f t="shared" si="7"/>
        <v>60</v>
      </c>
      <c r="E17" s="108">
        <f t="shared" si="7"/>
        <v>66</v>
      </c>
      <c r="F17" s="108">
        <f t="shared" si="7"/>
        <v>58</v>
      </c>
      <c r="G17" s="108">
        <f t="shared" si="7"/>
        <v>64</v>
      </c>
      <c r="H17" s="108">
        <f>SMALL(H4:H15,COUNTIF(H4:H15,"&lt;=0")+1)</f>
        <v>378</v>
      </c>
      <c r="I17" s="5"/>
      <c r="J17" s="27" t="s">
        <v>6</v>
      </c>
      <c r="K17" s="28">
        <f>SMALL(K4:K15,COUNTIF(K4:K15,"&lt;=0")+1)</f>
        <v>378</v>
      </c>
      <c r="L17" s="69"/>
      <c r="M17" s="69"/>
      <c r="N17" s="69"/>
      <c r="O17" s="69"/>
      <c r="P17" s="69"/>
      <c r="Q17" s="76"/>
      <c r="R17" s="69"/>
    </row>
    <row r="18" spans="1:21" ht="18" customHeight="1" x14ac:dyDescent="0.25">
      <c r="A18" s="109" t="s">
        <v>7</v>
      </c>
      <c r="B18" s="68">
        <f t="shared" ref="B18:H18" si="8">AVERAGEIF(B4:B15,"&gt;0")</f>
        <v>63.25</v>
      </c>
      <c r="C18" s="68">
        <f t="shared" si="8"/>
        <v>69.25</v>
      </c>
      <c r="D18" s="68">
        <f t="shared" si="8"/>
        <v>67.75</v>
      </c>
      <c r="E18" s="68">
        <f t="shared" si="8"/>
        <v>70.75</v>
      </c>
      <c r="F18" s="68">
        <f t="shared" si="8"/>
        <v>64.75</v>
      </c>
      <c r="G18" s="68">
        <f t="shared" si="8"/>
        <v>67.5</v>
      </c>
      <c r="H18" s="68">
        <f t="shared" si="8"/>
        <v>403.25</v>
      </c>
      <c r="I18" s="5"/>
      <c r="J18" s="29" t="s">
        <v>7</v>
      </c>
      <c r="K18" s="30">
        <f>AVERAGEIF(K4:K15,"&gt;0")</f>
        <v>403.25</v>
      </c>
      <c r="L18" s="69"/>
      <c r="M18" s="69"/>
      <c r="N18" s="69"/>
      <c r="O18" s="69"/>
      <c r="P18" s="69"/>
      <c r="Q18" s="76"/>
      <c r="R18" s="69"/>
    </row>
    <row r="19" spans="1:21" ht="18" customHeight="1" x14ac:dyDescent="0.25">
      <c r="A19" s="109" t="s">
        <v>8</v>
      </c>
      <c r="B19" s="68">
        <f t="array" ref="B19">+MEDIAN(IF(B4:B15&lt;&gt;0,B4:B15))</f>
        <v>60.5</v>
      </c>
      <c r="C19" s="68">
        <f t="array" ref="C19">+MEDIAN(IF(C4:C15&lt;&gt;0,C4:C15))</f>
        <v>71</v>
      </c>
      <c r="D19" s="68">
        <f t="array" ref="D19">+MEDIAN(IF(D4:D15&lt;&gt;0,D4:D15))</f>
        <v>68</v>
      </c>
      <c r="E19" s="68">
        <f t="array" ref="E19">+MEDIAN(IF(E4:E15&lt;&gt;0,E4:E15))</f>
        <v>68</v>
      </c>
      <c r="F19" s="68">
        <f t="array" ref="F19">+MEDIAN(IF(F4:F15&lt;&gt;0,F4:F15))</f>
        <v>64.5</v>
      </c>
      <c r="G19" s="68">
        <f t="array" ref="G19">+MEDIAN(IF(G4:G15&lt;&gt;0,G4:G15))</f>
        <v>66</v>
      </c>
      <c r="H19" s="68">
        <f t="array" ref="H19">+MEDIAN(IF(H4:H15&lt;&gt;0,H4:H15))</f>
        <v>405</v>
      </c>
      <c r="I19" s="5"/>
      <c r="J19" s="29" t="s">
        <v>8</v>
      </c>
      <c r="K19" s="30">
        <f t="array" ref="K19">+MEDIAN(IF(K4:K15&lt;&gt;0,K4:K15))</f>
        <v>405</v>
      </c>
      <c r="L19" s="69"/>
      <c r="M19" s="76"/>
      <c r="N19" s="69"/>
      <c r="O19" s="69"/>
      <c r="P19" s="69"/>
      <c r="Q19" s="69"/>
      <c r="R19" s="69"/>
    </row>
    <row r="20" spans="1:21" ht="18" customHeight="1" x14ac:dyDescent="0.25">
      <c r="A20" s="112" t="s">
        <v>9</v>
      </c>
      <c r="B20" s="101">
        <f t="shared" ref="B20:H20" si="9">+MAX(B4:B15)</f>
        <v>73</v>
      </c>
      <c r="C20" s="101">
        <f t="shared" si="9"/>
        <v>73</v>
      </c>
      <c r="D20" s="101">
        <f t="shared" si="9"/>
        <v>75</v>
      </c>
      <c r="E20" s="101">
        <f t="shared" si="9"/>
        <v>81</v>
      </c>
      <c r="F20" s="101">
        <f t="shared" si="9"/>
        <v>72</v>
      </c>
      <c r="G20" s="101">
        <f t="shared" si="9"/>
        <v>74</v>
      </c>
      <c r="H20" s="101">
        <f t="shared" si="9"/>
        <v>425</v>
      </c>
      <c r="I20" s="5"/>
      <c r="J20" s="29" t="s">
        <v>9</v>
      </c>
      <c r="K20" s="30">
        <f>+MAX(K4:K15)</f>
        <v>425</v>
      </c>
      <c r="L20" s="69"/>
      <c r="M20" s="69"/>
      <c r="N20" s="69"/>
      <c r="O20" s="69"/>
      <c r="P20" s="69"/>
      <c r="Q20" s="69"/>
      <c r="R20" s="69"/>
    </row>
    <row r="21" spans="1:21" ht="18" customHeight="1" x14ac:dyDescent="0.2">
      <c r="A21" s="109" t="s">
        <v>10</v>
      </c>
      <c r="B21" s="117">
        <f t="array" ref="B21">+STDEV(IF(B4:B15&gt;0,B4:B15))</f>
        <v>6.6520673478250352</v>
      </c>
      <c r="C21" s="117">
        <f t="array" ref="C21">+STDEV(IF(C4:C15&gt;0,C4:C15))</f>
        <v>4.9916597106239795</v>
      </c>
      <c r="D21" s="117">
        <f t="array" ref="D21">+STDEV(IF(D4:D15&gt;0,D4:D15))</f>
        <v>6.1846584384264904</v>
      </c>
      <c r="E21" s="117">
        <f t="array" ref="E21">+STDEV(IF(E4:E15&gt;0,E4:E15))</f>
        <v>6.946221994724902</v>
      </c>
      <c r="F21" s="117">
        <f t="array" ref="F21">+STDEV(IF(F4:F15&gt;0,F4:F15))</f>
        <v>7.2743842809317316</v>
      </c>
      <c r="G21" s="117">
        <f t="array" ref="G21">+STDEV(IF(G4:G15&gt;0,G4:G15))</f>
        <v>4.5092497528228943</v>
      </c>
      <c r="H21" s="117">
        <f t="array" ref="H21">+STDEV(IF(H4:H15&gt;0,H4:H15))</f>
        <v>21.281838892977898</v>
      </c>
      <c r="I21" s="5"/>
      <c r="J21" s="29" t="s">
        <v>10</v>
      </c>
      <c r="K21" s="116">
        <f t="array" ref="K21">+STDEV(IF(K4:K15&gt;0,K4:K15))</f>
        <v>21.281838892977898</v>
      </c>
      <c r="L21" s="69"/>
      <c r="M21" s="69"/>
      <c r="N21" s="69"/>
      <c r="O21" s="69"/>
      <c r="P21" s="69"/>
      <c r="Q21" s="69"/>
      <c r="R21" s="69"/>
    </row>
    <row r="22" spans="1:21" ht="18" customHeight="1" thickBot="1" x14ac:dyDescent="0.3">
      <c r="A22" s="110" t="s">
        <v>5</v>
      </c>
      <c r="B22" s="111">
        <f>+(B20-B17)/B18</f>
        <v>0.22134387351778656</v>
      </c>
      <c r="C22" s="111">
        <f t="shared" ref="C22:H22" si="10">+(C20-C17)/C18</f>
        <v>0.1588447653429603</v>
      </c>
      <c r="D22" s="111">
        <f t="shared" si="10"/>
        <v>0.22140221402214022</v>
      </c>
      <c r="E22" s="111">
        <f t="shared" si="10"/>
        <v>0.21201413427561838</v>
      </c>
      <c r="F22" s="111">
        <f t="shared" si="10"/>
        <v>0.21621621621621623</v>
      </c>
      <c r="G22" s="111">
        <f t="shared" si="10"/>
        <v>0.14814814814814814</v>
      </c>
      <c r="H22" s="111">
        <f t="shared" si="10"/>
        <v>0.11655300681959083</v>
      </c>
      <c r="I22" s="5"/>
      <c r="J22" s="31" t="s">
        <v>5</v>
      </c>
      <c r="K22" s="32">
        <f>+(K20-K17)/K18</f>
        <v>0.11655300681959083</v>
      </c>
      <c r="O22" s="62"/>
      <c r="P22" s="62"/>
    </row>
    <row r="23" spans="1:21" ht="18" customHeight="1" thickTop="1" x14ac:dyDescent="0.2">
      <c r="A23" s="15"/>
      <c r="B23" s="16"/>
      <c r="C23" s="16"/>
      <c r="D23" s="16"/>
      <c r="E23" s="16"/>
      <c r="F23" s="16"/>
      <c r="G23" s="16"/>
      <c r="H23" s="166"/>
      <c r="I23" s="5"/>
    </row>
    <row r="24" spans="1:21" ht="18" customHeight="1" x14ac:dyDescent="0.2">
      <c r="A24" s="15"/>
      <c r="B24" s="16"/>
      <c r="C24" s="16"/>
      <c r="D24" s="16"/>
      <c r="E24" s="16"/>
      <c r="F24" s="16"/>
      <c r="G24" s="16"/>
      <c r="H24" s="166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22"/>
      <c r="U24" s="22"/>
    </row>
    <row r="25" spans="1:21" ht="18" customHeight="1" x14ac:dyDescent="0.2">
      <c r="A25" s="15"/>
      <c r="B25" s="16"/>
      <c r="C25" s="16"/>
      <c r="D25" s="16"/>
      <c r="E25" s="16"/>
      <c r="F25" s="16"/>
      <c r="G25" s="16"/>
      <c r="H25" s="166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</row>
    <row r="26" spans="1:21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</row>
    <row r="27" spans="1:21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</row>
    <row r="28" spans="1:21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</row>
    <row r="29" spans="1:21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61"/>
      <c r="U29" s="61"/>
    </row>
    <row r="30" spans="1:21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61"/>
      <c r="U30" s="61"/>
    </row>
    <row r="31" spans="1:21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61"/>
      <c r="U31" s="61"/>
    </row>
    <row r="32" spans="1:21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61"/>
      <c r="U32" s="61"/>
    </row>
    <row r="33" spans="1:21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61"/>
      <c r="U33" s="61"/>
    </row>
    <row r="34" spans="1:21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61"/>
      <c r="U34" s="61"/>
    </row>
    <row r="35" spans="1:21" ht="15.75" x14ac:dyDescent="0.25">
      <c r="O35" s="13"/>
      <c r="S35" s="61"/>
      <c r="T35" s="61"/>
      <c r="U35" s="61"/>
    </row>
    <row r="36" spans="1:21" x14ac:dyDescent="0.2">
      <c r="S36" s="61"/>
      <c r="T36" s="61"/>
      <c r="U36" s="61"/>
    </row>
    <row r="37" spans="1:21" ht="15.75" x14ac:dyDescent="0.25">
      <c r="O37" s="62"/>
      <c r="P37" s="158"/>
      <c r="S37" s="61"/>
      <c r="T37" s="61"/>
      <c r="U37" s="61"/>
    </row>
    <row r="38" spans="1:21" x14ac:dyDescent="0.2">
      <c r="S38" s="61"/>
      <c r="T38" s="61"/>
      <c r="U38" s="61"/>
    </row>
    <row r="39" spans="1:21" x14ac:dyDescent="0.2">
      <c r="S39" s="61"/>
      <c r="T39" s="61"/>
      <c r="U39" s="61"/>
    </row>
    <row r="40" spans="1:21" x14ac:dyDescent="0.2">
      <c r="S40" s="22"/>
      <c r="T40" s="22"/>
      <c r="U40" s="22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/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25762</v>
      </c>
      <c r="B2" s="10" t="s">
        <v>104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171">
        <f>+SUM(B4:G4)</f>
        <v>0</v>
      </c>
      <c r="I4" s="79"/>
      <c r="J4" s="56">
        <f>+TOTALES!$D$4</f>
        <v>45669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83</v>
      </c>
      <c r="C5" s="159">
        <v>85</v>
      </c>
      <c r="D5" s="159">
        <v>79</v>
      </c>
      <c r="E5" s="159">
        <v>87</v>
      </c>
      <c r="F5" s="159">
        <v>89</v>
      </c>
      <c r="G5" s="159">
        <v>85</v>
      </c>
      <c r="H5" s="171">
        <f t="shared" ref="H5:H15" si="2">+SUM(B5:G5)</f>
        <v>508</v>
      </c>
      <c r="I5" s="79"/>
      <c r="J5" s="56">
        <f>+TOTALES!$E$4</f>
        <v>45690</v>
      </c>
      <c r="K5" s="66">
        <f t="shared" ref="K5:K15" si="3">+H5</f>
        <v>508</v>
      </c>
      <c r="L5" s="67">
        <f t="shared" ref="L5:L15" si="4">+IF(K5=0,0,1)</f>
        <v>1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1</v>
      </c>
      <c r="S5" s="115">
        <f t="shared" si="1"/>
        <v>89</v>
      </c>
      <c r="T5" s="124">
        <f t="shared" ref="T5:T15" si="5">IF(H5=0,0,+((+S5-MIN(B5:G5))/AVERAGE(B5:G5)))</f>
        <v>0.11811023622047244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88</v>
      </c>
      <c r="C6" s="159">
        <v>89</v>
      </c>
      <c r="D6" s="159">
        <v>87</v>
      </c>
      <c r="E6" s="159">
        <v>87</v>
      </c>
      <c r="F6" s="159">
        <v>92</v>
      </c>
      <c r="G6" s="159">
        <v>94</v>
      </c>
      <c r="H6" s="171">
        <f t="shared" si="2"/>
        <v>537</v>
      </c>
      <c r="I6" s="79"/>
      <c r="J6" s="56">
        <f>+TOTALES!$F$4</f>
        <v>45718</v>
      </c>
      <c r="K6" s="66">
        <f t="shared" si="3"/>
        <v>537</v>
      </c>
      <c r="L6" s="67">
        <f t="shared" si="4"/>
        <v>1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2</v>
      </c>
      <c r="O6" s="68">
        <f>IF(COUNTIF($K$4:K6,"&gt;0")&lt;3,0,+IF(K6=0,0,IF(K6&lt;=Q6,0,IF(Q6&lt;=R6,0,3))))</f>
        <v>0</v>
      </c>
      <c r="P6" s="66">
        <f t="shared" si="0"/>
        <v>3</v>
      </c>
      <c r="Q6" s="68">
        <f>+K5</f>
        <v>508</v>
      </c>
      <c r="R6" s="68">
        <f>+K4</f>
        <v>0</v>
      </c>
      <c r="S6" s="115">
        <f t="shared" si="1"/>
        <v>94</v>
      </c>
      <c r="T6" s="124">
        <f t="shared" si="5"/>
        <v>7.8212290502793297E-2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0</v>
      </c>
      <c r="C7" s="159">
        <v>0</v>
      </c>
      <c r="D7" s="159">
        <v>0</v>
      </c>
      <c r="E7" s="159">
        <v>0</v>
      </c>
      <c r="F7" s="159">
        <v>0</v>
      </c>
      <c r="G7" s="159">
        <v>0</v>
      </c>
      <c r="H7" s="171">
        <f t="shared" si="2"/>
        <v>0</v>
      </c>
      <c r="I7" s="79"/>
      <c r="J7" s="56">
        <f>+TOTALES!$G$4</f>
        <v>45753</v>
      </c>
      <c r="K7" s="66">
        <f t="shared" si="3"/>
        <v>0</v>
      </c>
      <c r="L7" s="67">
        <f t="shared" si="4"/>
        <v>0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0</v>
      </c>
      <c r="Q7" s="68">
        <f>IF(SUM(K6:K7)=0,+Q6,+LOOKUP(2,1/($K$4:K6&gt;0),$K$4:K6))</f>
        <v>537</v>
      </c>
      <c r="R7" s="68">
        <f>+IF(K6=0,+R6,+LOOKUP(2,1/($K$4:K5&gt;0),$K$4:K5))</f>
        <v>508</v>
      </c>
      <c r="S7" s="115">
        <f t="shared" si="1"/>
        <v>0</v>
      </c>
      <c r="T7" s="124">
        <f t="shared" si="5"/>
        <v>0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89</v>
      </c>
      <c r="C8" s="159">
        <v>87</v>
      </c>
      <c r="D8" s="159">
        <v>85</v>
      </c>
      <c r="E8" s="159">
        <v>83</v>
      </c>
      <c r="F8" s="159">
        <v>80</v>
      </c>
      <c r="G8" s="159">
        <v>83</v>
      </c>
      <c r="H8" s="171">
        <f t="shared" si="2"/>
        <v>507</v>
      </c>
      <c r="I8" s="79"/>
      <c r="J8" s="56">
        <f>+TOTALES!$H$4</f>
        <v>45795</v>
      </c>
      <c r="K8" s="66">
        <f t="shared" si="3"/>
        <v>507</v>
      </c>
      <c r="L8" s="67">
        <f t="shared" si="4"/>
        <v>1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1</v>
      </c>
      <c r="Q8" s="68">
        <f>IF(SUM(K7:K8)=0,+Q7,+LOOKUP(2,1/($K$4:K7&gt;0),$K$4:K7))</f>
        <v>537</v>
      </c>
      <c r="R8" s="68">
        <f>+IF(K7=0,+R7,+LOOKUP(2,1/($K$4:K6&gt;0),$K$4:K6))</f>
        <v>508</v>
      </c>
      <c r="S8" s="115">
        <f t="shared" si="1"/>
        <v>89</v>
      </c>
      <c r="T8" s="124">
        <f t="shared" si="5"/>
        <v>0.10650887573964497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507</v>
      </c>
      <c r="R9" s="68">
        <f>+IF(K8=0,+R8,+LOOKUP(2,1/($K$4:K7&gt;0),$K$4:K7))</f>
        <v>537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171">
        <f t="shared" si="2"/>
        <v>0</v>
      </c>
      <c r="I10" s="79"/>
      <c r="J10" s="56">
        <f>+TOTALES!$J$4</f>
        <v>45851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507</v>
      </c>
      <c r="R10" s="68">
        <f>+IF(K9=0,+R9,+LOOKUP(2,1/($K$4:K8&gt;0),$K$4:K8))</f>
        <v>537</v>
      </c>
      <c r="S10" s="115">
        <f t="shared" si="1"/>
        <v>0</v>
      </c>
      <c r="T10" s="124">
        <f t="shared" si="5"/>
        <v>0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71">
        <f t="shared" si="2"/>
        <v>0</v>
      </c>
      <c r="I11" s="79"/>
      <c r="J11" s="56">
        <f>+TOTALES!$K$4</f>
        <v>45928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507</v>
      </c>
      <c r="R11" s="68">
        <f>+IF(K10=0,+R10,+LOOKUP(2,1/($K$4:K9&gt;0),$K$4:K9))</f>
        <v>537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507</v>
      </c>
      <c r="R12" s="68">
        <f>+IF(K11=0,+R11,+LOOKUP(2,1/($K$4:K10&gt;0),$K$4:K10))</f>
        <v>537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507</v>
      </c>
      <c r="R13" s="68">
        <f>+IF(K12=0,+R12,+LOOKUP(2,1/($K$4:K11&gt;0),$K$4:K11))</f>
        <v>537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507</v>
      </c>
      <c r="R14" s="68">
        <f>+IF(K13=0,+R13,+LOOKUP(2,1/($K$4:K12&gt;0),$K$4:K12))</f>
        <v>537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507</v>
      </c>
      <c r="R15" s="78">
        <f>+IF(K14=0,+R14,+LOOKUP(2,1/($K$4:K13&gt;0),$K$4:K13))</f>
        <v>537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1552</v>
      </c>
      <c r="I16" s="5"/>
      <c r="J16" s="34" t="s">
        <v>0</v>
      </c>
      <c r="K16" s="45">
        <f>SUM(K4:K15)</f>
        <v>1552</v>
      </c>
      <c r="L16" s="74">
        <f>SUM(L4:L15)</f>
        <v>3</v>
      </c>
      <c r="M16" s="74">
        <f t="shared" ref="M16:P16" si="6">SUM(M4:M15)</f>
        <v>0</v>
      </c>
      <c r="N16" s="74">
        <f t="shared" si="6"/>
        <v>2</v>
      </c>
      <c r="O16" s="74">
        <f t="shared" si="6"/>
        <v>0</v>
      </c>
      <c r="P16" s="75">
        <f t="shared" si="6"/>
        <v>5</v>
      </c>
      <c r="Q16" s="69"/>
      <c r="R16" s="69"/>
      <c r="S16" s="60">
        <f>+MAX(S4:S15)</f>
        <v>94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83</v>
      </c>
      <c r="C17" s="108">
        <f t="shared" ref="C17:G17" si="7">SMALL(C4:C15,COUNTIF(C4:C15,"&lt;=0")+1)</f>
        <v>85</v>
      </c>
      <c r="D17" s="108">
        <f t="shared" si="7"/>
        <v>79</v>
      </c>
      <c r="E17" s="108">
        <f t="shared" si="7"/>
        <v>83</v>
      </c>
      <c r="F17" s="108">
        <f t="shared" si="7"/>
        <v>80</v>
      </c>
      <c r="G17" s="108">
        <f t="shared" si="7"/>
        <v>83</v>
      </c>
      <c r="H17" s="108">
        <f>SMALL(H4:H15,COUNTIF(H4:H15,"&lt;=0")+1)</f>
        <v>507</v>
      </c>
      <c r="I17" s="5"/>
      <c r="J17" s="27" t="s">
        <v>6</v>
      </c>
      <c r="K17" s="28">
        <f>SMALL(K4:K15,COUNTIF(K4:K15,"&lt;=0")+1)</f>
        <v>507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86.666666666666671</v>
      </c>
      <c r="C18" s="68">
        <f t="shared" si="8"/>
        <v>87</v>
      </c>
      <c r="D18" s="68">
        <f t="shared" si="8"/>
        <v>83.666666666666671</v>
      </c>
      <c r="E18" s="68">
        <f t="shared" si="8"/>
        <v>85.666666666666671</v>
      </c>
      <c r="F18" s="68">
        <f t="shared" si="8"/>
        <v>87</v>
      </c>
      <c r="G18" s="68">
        <f t="shared" si="8"/>
        <v>87.333333333333329</v>
      </c>
      <c r="H18" s="68">
        <f t="shared" si="8"/>
        <v>517.33333333333337</v>
      </c>
      <c r="I18" s="5"/>
      <c r="J18" s="29" t="s">
        <v>7</v>
      </c>
      <c r="K18" s="30">
        <f>AVERAGEIF(K4:K15,"&gt;0")</f>
        <v>517.33333333333337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88</v>
      </c>
      <c r="C19" s="68">
        <f t="array" ref="C19">+MEDIAN(IF(C4:C15&lt;&gt;0,C4:C15))</f>
        <v>87</v>
      </c>
      <c r="D19" s="68">
        <f t="array" ref="D19">+MEDIAN(IF(D4:D15&lt;&gt;0,D4:D15))</f>
        <v>85</v>
      </c>
      <c r="E19" s="68">
        <f t="array" ref="E19">+MEDIAN(IF(E4:E15&lt;&gt;0,E4:E15))</f>
        <v>87</v>
      </c>
      <c r="F19" s="68">
        <f t="array" ref="F19">+MEDIAN(IF(F4:F15&lt;&gt;0,F4:F15))</f>
        <v>89</v>
      </c>
      <c r="G19" s="68">
        <f t="array" ref="G19">+MEDIAN(IF(G4:G15&lt;&gt;0,G4:G15))</f>
        <v>85</v>
      </c>
      <c r="H19" s="68">
        <f t="array" ref="H19">+MEDIAN(IF(H4:H15&lt;&gt;0,H4:H15))</f>
        <v>508</v>
      </c>
      <c r="I19" s="5"/>
      <c r="J19" s="29" t="s">
        <v>8</v>
      </c>
      <c r="K19" s="30">
        <f t="array" ref="K19">+MEDIAN(IF(K4:K15&lt;&gt;0,K4:K15))</f>
        <v>508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89</v>
      </c>
      <c r="C20" s="101">
        <f t="shared" si="9"/>
        <v>89</v>
      </c>
      <c r="D20" s="101">
        <f t="shared" si="9"/>
        <v>87</v>
      </c>
      <c r="E20" s="101">
        <f t="shared" si="9"/>
        <v>87</v>
      </c>
      <c r="F20" s="101">
        <f t="shared" si="9"/>
        <v>92</v>
      </c>
      <c r="G20" s="101">
        <f t="shared" si="9"/>
        <v>94</v>
      </c>
      <c r="H20" s="101">
        <f t="shared" si="9"/>
        <v>537</v>
      </c>
      <c r="I20" s="5"/>
      <c r="J20" s="29" t="s">
        <v>9</v>
      </c>
      <c r="K20" s="30">
        <f>+MAX(K4:K15)</f>
        <v>537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3.214550253664318</v>
      </c>
      <c r="C21" s="117">
        <f t="array" ref="C21">+STDEV(IF(C4:C15&gt;0,C4:C15))</f>
        <v>2</v>
      </c>
      <c r="D21" s="117">
        <f t="array" ref="D21">+STDEV(IF(D4:D15&gt;0,D4:D15))</f>
        <v>4.1633319989322652</v>
      </c>
      <c r="E21" s="117">
        <f t="array" ref="E21">+STDEV(IF(E4:E15&gt;0,E4:E15))</f>
        <v>2.3094010767585034</v>
      </c>
      <c r="F21" s="117">
        <f t="array" ref="F21">+STDEV(IF(F4:F15&gt;0,F4:F15))</f>
        <v>6.2449979983983983</v>
      </c>
      <c r="G21" s="117">
        <f t="array" ref="G21">+STDEV(IF(G4:G15&gt;0,G4:G15))</f>
        <v>5.8594652770823146</v>
      </c>
      <c r="H21" s="117">
        <f t="array" ref="H21">+STDEV(IF(H4:H15&gt;0,H4:H15))</f>
        <v>17.039170558842745</v>
      </c>
      <c r="I21" s="5"/>
      <c r="J21" s="29" t="s">
        <v>10</v>
      </c>
      <c r="K21" s="116">
        <f t="array" ref="K21">+STDEV(IF(K4:K15&gt;0,K4:K15))</f>
        <v>17.039170558842745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6.9230769230769221E-2</v>
      </c>
      <c r="C22" s="111">
        <f t="shared" ref="C22:H22" si="10">+(C20-C17)/C18</f>
        <v>4.5977011494252873E-2</v>
      </c>
      <c r="D22" s="111">
        <f t="shared" si="10"/>
        <v>9.5617529880478086E-2</v>
      </c>
      <c r="E22" s="111">
        <f t="shared" si="10"/>
        <v>4.6692607003891051E-2</v>
      </c>
      <c r="F22" s="111">
        <f t="shared" si="10"/>
        <v>0.13793103448275862</v>
      </c>
      <c r="G22" s="111">
        <f t="shared" si="10"/>
        <v>0.12595419847328246</v>
      </c>
      <c r="H22" s="111">
        <f t="shared" si="10"/>
        <v>5.798969072164948E-2</v>
      </c>
      <c r="I22" s="5"/>
      <c r="J22" s="31" t="s">
        <v>5</v>
      </c>
      <c r="K22" s="32">
        <f>+K21/K18</f>
        <v>3.2936541028690869E-2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</row>
    <row r="33" spans="1:19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</row>
    <row r="34" spans="1:19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</row>
    <row r="35" spans="1:19" ht="15.75" x14ac:dyDescent="0.25">
      <c r="O35" s="13"/>
      <c r="S35" s="61"/>
    </row>
    <row r="36" spans="1:19" x14ac:dyDescent="0.2">
      <c r="S36" s="61"/>
    </row>
    <row r="37" spans="1:19" ht="15.75" x14ac:dyDescent="0.25">
      <c r="O37" s="62"/>
      <c r="P37" s="158"/>
      <c r="S37" s="61"/>
    </row>
    <row r="38" spans="1:19" x14ac:dyDescent="0.2">
      <c r="S38" s="61"/>
    </row>
    <row r="39" spans="1:19" x14ac:dyDescent="0.2">
      <c r="S39" s="61"/>
    </row>
    <row r="40" spans="1:19" x14ac:dyDescent="0.2">
      <c r="S40" s="22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G12" sqref="G12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7296</v>
      </c>
      <c r="B2" s="10" t="s">
        <v>61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171">
        <f>+SUM(B4:G4)</f>
        <v>0</v>
      </c>
      <c r="I4" s="79"/>
      <c r="J4" s="56">
        <f>+TOTALES!$D$4</f>
        <v>45669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0</v>
      </c>
      <c r="C5" s="159">
        <v>0</v>
      </c>
      <c r="D5" s="159">
        <v>0</v>
      </c>
      <c r="E5" s="159">
        <v>0</v>
      </c>
      <c r="F5" s="159">
        <v>0</v>
      </c>
      <c r="G5" s="159">
        <v>0</v>
      </c>
      <c r="H5" s="171">
        <f t="shared" ref="H5:H15" si="2">+SUM(B5:G5)</f>
        <v>0</v>
      </c>
      <c r="I5" s="79"/>
      <c r="J5" s="56">
        <f>+TOTALES!$E$4</f>
        <v>45690</v>
      </c>
      <c r="K5" s="66">
        <f t="shared" ref="K5:K15" si="3">+H5</f>
        <v>0</v>
      </c>
      <c r="L5" s="67">
        <f t="shared" ref="L5:L15" si="4">+IF(K5=0,0,1)</f>
        <v>0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0</v>
      </c>
      <c r="S5" s="115">
        <f t="shared" si="1"/>
        <v>0</v>
      </c>
      <c r="T5" s="124">
        <f t="shared" ref="T5:T15" si="5">IF(H5=0,0,+((+S5-MIN(B5:G5))/AVERAGE(B5:G5)))</f>
        <v>0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0</v>
      </c>
      <c r="C6" s="159">
        <v>0</v>
      </c>
      <c r="D6" s="159">
        <v>0</v>
      </c>
      <c r="E6" s="159">
        <v>0</v>
      </c>
      <c r="F6" s="159">
        <v>0</v>
      </c>
      <c r="G6" s="159">
        <v>0</v>
      </c>
      <c r="H6" s="171">
        <f t="shared" si="2"/>
        <v>0</v>
      </c>
      <c r="I6" s="79"/>
      <c r="J6" s="56">
        <f>+TOTALES!$F$4</f>
        <v>45718</v>
      </c>
      <c r="K6" s="66">
        <f t="shared" si="3"/>
        <v>0</v>
      </c>
      <c r="L6" s="67">
        <f t="shared" si="4"/>
        <v>0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0</v>
      </c>
      <c r="Q6" s="68">
        <f>+K5</f>
        <v>0</v>
      </c>
      <c r="R6" s="68">
        <f>+K4</f>
        <v>0</v>
      </c>
      <c r="S6" s="115">
        <f t="shared" si="1"/>
        <v>0</v>
      </c>
      <c r="T6" s="124">
        <f t="shared" si="5"/>
        <v>0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0</v>
      </c>
      <c r="C7" s="159">
        <v>0</v>
      </c>
      <c r="D7" s="159">
        <v>0</v>
      </c>
      <c r="E7" s="159">
        <v>0</v>
      </c>
      <c r="F7" s="159">
        <v>0</v>
      </c>
      <c r="G7" s="159">
        <v>0</v>
      </c>
      <c r="H7" s="171">
        <f t="shared" si="2"/>
        <v>0</v>
      </c>
      <c r="I7" s="79"/>
      <c r="J7" s="56">
        <f>+TOTALES!$G$4</f>
        <v>45753</v>
      </c>
      <c r="K7" s="66">
        <f t="shared" si="3"/>
        <v>0</v>
      </c>
      <c r="L7" s="67">
        <f t="shared" si="4"/>
        <v>0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0</v>
      </c>
      <c r="Q7" s="68">
        <f>IF(SUM(K6:K7)=0,+Q6,+LOOKUP(2,1/($K$4:K6&gt;0),$K$4:K6))</f>
        <v>0</v>
      </c>
      <c r="R7" s="68">
        <f>+IF(K6=0,+R6,+LOOKUP(2,1/($K$4:K5&gt;0),$K$4:K5))</f>
        <v>0</v>
      </c>
      <c r="S7" s="115">
        <f t="shared" si="1"/>
        <v>0</v>
      </c>
      <c r="T7" s="124">
        <f t="shared" si="5"/>
        <v>0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0</v>
      </c>
      <c r="C8" s="159">
        <v>0</v>
      </c>
      <c r="D8" s="159">
        <v>0</v>
      </c>
      <c r="E8" s="159">
        <v>0</v>
      </c>
      <c r="F8" s="159">
        <v>0</v>
      </c>
      <c r="G8" s="159">
        <v>0</v>
      </c>
      <c r="H8" s="171">
        <f t="shared" si="2"/>
        <v>0</v>
      </c>
      <c r="I8" s="79"/>
      <c r="J8" s="56">
        <f>+TOTALES!$H$4</f>
        <v>45795</v>
      </c>
      <c r="K8" s="66">
        <f t="shared" si="3"/>
        <v>0</v>
      </c>
      <c r="L8" s="67">
        <f t="shared" si="4"/>
        <v>0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0</v>
      </c>
      <c r="Q8" s="68">
        <f>IF(SUM(K7:K8)=0,+Q7,+LOOKUP(2,1/($K$4:K7&gt;0),$K$4:K7))</f>
        <v>0</v>
      </c>
      <c r="R8" s="68">
        <f>+IF(K7=0,+R7,+LOOKUP(2,1/($K$4:K6&gt;0),$K$4:K6))</f>
        <v>0</v>
      </c>
      <c r="S8" s="115">
        <f t="shared" si="1"/>
        <v>0</v>
      </c>
      <c r="T8" s="124">
        <f t="shared" si="5"/>
        <v>0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0</v>
      </c>
      <c r="R9" s="68">
        <f>+IF(K8=0,+R8,+LOOKUP(2,1/($K$4:K7&gt;0),$K$4:K7))</f>
        <v>0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171">
        <f t="shared" si="2"/>
        <v>0</v>
      </c>
      <c r="I10" s="79"/>
      <c r="J10" s="56">
        <f>+TOTALES!$J$4</f>
        <v>45851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0</v>
      </c>
      <c r="R10" s="68">
        <f>+IF(K9=0,+R9,+LOOKUP(2,1/($K$4:K8&gt;0),$K$4:K8))</f>
        <v>0</v>
      </c>
      <c r="S10" s="115">
        <f t="shared" si="1"/>
        <v>0</v>
      </c>
      <c r="T10" s="124">
        <f t="shared" si="5"/>
        <v>0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90</v>
      </c>
      <c r="C11" s="159">
        <v>88</v>
      </c>
      <c r="D11" s="159">
        <v>95</v>
      </c>
      <c r="E11" s="159">
        <v>90</v>
      </c>
      <c r="F11" s="159">
        <v>89</v>
      </c>
      <c r="G11" s="159">
        <v>89</v>
      </c>
      <c r="H11" s="171">
        <f t="shared" si="2"/>
        <v>541</v>
      </c>
      <c r="I11" s="79"/>
      <c r="J11" s="56">
        <f>+TOTALES!$K$4</f>
        <v>45928</v>
      </c>
      <c r="K11" s="66">
        <f t="shared" si="3"/>
        <v>541</v>
      </c>
      <c r="L11" s="67">
        <f t="shared" si="4"/>
        <v>1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1</v>
      </c>
      <c r="Q11" s="68" t="e">
        <f>IF(SUM(K10:K11)=0,+Q10,+LOOKUP(2,1/($K$4:K10&gt;0),$K$4:K10))</f>
        <v>#N/A</v>
      </c>
      <c r="R11" s="68">
        <f>+IF(K10=0,+R10,+LOOKUP(2,1/($K$4:K9&gt;0),$K$4:K9))</f>
        <v>0</v>
      </c>
      <c r="S11" s="115">
        <f t="shared" si="1"/>
        <v>95</v>
      </c>
      <c r="T11" s="124">
        <f t="shared" si="5"/>
        <v>7.763401109057301E-2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541</v>
      </c>
      <c r="R12" s="68" t="e">
        <f>+IF(K11=0,+R11,+LOOKUP(2,1/($K$4:K10&gt;0),$K$4:K10))</f>
        <v>#N/A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541</v>
      </c>
      <c r="R13" s="68" t="e">
        <f>+IF(K12=0,+R12,+LOOKUP(2,1/($K$4:K11&gt;0),$K$4:K11))</f>
        <v>#N/A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541</v>
      </c>
      <c r="R14" s="68" t="e">
        <f>+IF(K13=0,+R13,+LOOKUP(2,1/($K$4:K12&gt;0),$K$4:K12))</f>
        <v>#N/A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541</v>
      </c>
      <c r="R15" s="78" t="e">
        <f>+IF(K14=0,+R14,+LOOKUP(2,1/($K$4:K13&gt;0),$K$4:K13))</f>
        <v>#N/A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541</v>
      </c>
      <c r="I16" s="5"/>
      <c r="J16" s="34" t="s">
        <v>0</v>
      </c>
      <c r="K16" s="45">
        <f>SUM(K4:K15)</f>
        <v>541</v>
      </c>
      <c r="L16" s="74">
        <f>SUM(L4:L15)</f>
        <v>1</v>
      </c>
      <c r="M16" s="74">
        <f t="shared" ref="M16:P16" si="6">SUM(M4:M15)</f>
        <v>0</v>
      </c>
      <c r="N16" s="74">
        <f t="shared" si="6"/>
        <v>0</v>
      </c>
      <c r="O16" s="74">
        <f t="shared" si="6"/>
        <v>0</v>
      </c>
      <c r="P16" s="75">
        <f t="shared" si="6"/>
        <v>1</v>
      </c>
      <c r="Q16" s="69"/>
      <c r="R16" s="69"/>
      <c r="S16" s="60">
        <f>+MAX(S4:S15)</f>
        <v>95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90</v>
      </c>
      <c r="C17" s="108">
        <f t="shared" ref="C17:G17" si="7">SMALL(C4:C15,COUNTIF(C4:C15,"&lt;=0")+1)</f>
        <v>88</v>
      </c>
      <c r="D17" s="108">
        <f t="shared" si="7"/>
        <v>95</v>
      </c>
      <c r="E17" s="108">
        <f t="shared" si="7"/>
        <v>90</v>
      </c>
      <c r="F17" s="108">
        <f t="shared" si="7"/>
        <v>89</v>
      </c>
      <c r="G17" s="108">
        <f t="shared" si="7"/>
        <v>89</v>
      </c>
      <c r="H17" s="108">
        <f>SMALL(H4:H15,COUNTIF(H4:H15,"&lt;=0")+1)</f>
        <v>541</v>
      </c>
      <c r="I17" s="5"/>
      <c r="J17" s="27" t="s">
        <v>6</v>
      </c>
      <c r="K17" s="28">
        <f>SMALL(K4:K15,COUNTIF(K4:K15,"&lt;=0")+1)</f>
        <v>541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90</v>
      </c>
      <c r="C18" s="68">
        <f t="shared" si="8"/>
        <v>88</v>
      </c>
      <c r="D18" s="68">
        <f t="shared" si="8"/>
        <v>95</v>
      </c>
      <c r="E18" s="68">
        <f t="shared" si="8"/>
        <v>90</v>
      </c>
      <c r="F18" s="68">
        <f t="shared" si="8"/>
        <v>89</v>
      </c>
      <c r="G18" s="68">
        <f t="shared" si="8"/>
        <v>89</v>
      </c>
      <c r="H18" s="68">
        <f t="shared" si="8"/>
        <v>541</v>
      </c>
      <c r="I18" s="5"/>
      <c r="J18" s="29" t="s">
        <v>7</v>
      </c>
      <c r="K18" s="30">
        <f>AVERAGEIF(K4:K15,"&gt;0")</f>
        <v>541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90</v>
      </c>
      <c r="C19" s="68">
        <f t="array" ref="C19">+MEDIAN(IF(C4:C15&lt;&gt;0,C4:C15))</f>
        <v>88</v>
      </c>
      <c r="D19" s="68">
        <f t="array" ref="D19">+MEDIAN(IF(D4:D15&lt;&gt;0,D4:D15))</f>
        <v>95</v>
      </c>
      <c r="E19" s="68">
        <f t="array" ref="E19">+MEDIAN(IF(E4:E15&lt;&gt;0,E4:E15))</f>
        <v>90</v>
      </c>
      <c r="F19" s="68">
        <f t="array" ref="F19">+MEDIAN(IF(F4:F15&lt;&gt;0,F4:F15))</f>
        <v>89</v>
      </c>
      <c r="G19" s="68">
        <f t="array" ref="G19">+MEDIAN(IF(G4:G15&lt;&gt;0,G4:G15))</f>
        <v>89</v>
      </c>
      <c r="H19" s="68">
        <f t="array" ref="H19">+MEDIAN(IF(H4:H15&lt;&gt;0,H4:H15))</f>
        <v>541</v>
      </c>
      <c r="I19" s="5"/>
      <c r="J19" s="29" t="s">
        <v>8</v>
      </c>
      <c r="K19" s="30">
        <f t="array" ref="K19">+MEDIAN(IF(K4:K15&lt;&gt;0,K4:K15))</f>
        <v>541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90</v>
      </c>
      <c r="C20" s="101">
        <f t="shared" si="9"/>
        <v>88</v>
      </c>
      <c r="D20" s="101">
        <f t="shared" si="9"/>
        <v>95</v>
      </c>
      <c r="E20" s="101">
        <f t="shared" si="9"/>
        <v>90</v>
      </c>
      <c r="F20" s="101">
        <f t="shared" si="9"/>
        <v>89</v>
      </c>
      <c r="G20" s="101">
        <f t="shared" si="9"/>
        <v>89</v>
      </c>
      <c r="H20" s="101">
        <f t="shared" si="9"/>
        <v>541</v>
      </c>
      <c r="I20" s="5"/>
      <c r="J20" s="29" t="s">
        <v>9</v>
      </c>
      <c r="K20" s="30">
        <f>+MAX(K4:K15)</f>
        <v>541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 t="e">
        <f t="array" ref="B21">+STDEV(IF(B4:B15&gt;0,B4:B15))</f>
        <v>#DIV/0!</v>
      </c>
      <c r="C21" s="117" t="e">
        <f t="array" ref="C21">+STDEV(IF(C4:C15&gt;0,C4:C15))</f>
        <v>#DIV/0!</v>
      </c>
      <c r="D21" s="117" t="e">
        <f t="array" ref="D21">+STDEV(IF(D4:D15&gt;0,D4:D15))</f>
        <v>#DIV/0!</v>
      </c>
      <c r="E21" s="117" t="e">
        <f t="array" ref="E21">+STDEV(IF(E4:E15&gt;0,E4:E15))</f>
        <v>#DIV/0!</v>
      </c>
      <c r="F21" s="117" t="e">
        <f t="array" ref="F21">+STDEV(IF(F4:F15&gt;0,F4:F15))</f>
        <v>#DIV/0!</v>
      </c>
      <c r="G21" s="117" t="e">
        <f t="array" ref="G21">+STDEV(IF(G4:G15&gt;0,G4:G15))</f>
        <v>#DIV/0!</v>
      </c>
      <c r="H21" s="117" t="e">
        <f t="array" ref="H21">+STDEV(IF(H4:H15&gt;0,H4:H15))</f>
        <v>#DIV/0!</v>
      </c>
      <c r="I21" s="5"/>
      <c r="J21" s="29" t="s">
        <v>10</v>
      </c>
      <c r="K21" s="116" t="e">
        <f t="array" ref="K21">+STDEV(IF(K4:K15&gt;0,K4:K15))</f>
        <v>#DIV/0!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0</v>
      </c>
      <c r="C22" s="111">
        <f t="shared" ref="C22:H22" si="10">+(C20-C17)/C18</f>
        <v>0</v>
      </c>
      <c r="D22" s="111">
        <f t="shared" si="10"/>
        <v>0</v>
      </c>
      <c r="E22" s="111">
        <f t="shared" si="10"/>
        <v>0</v>
      </c>
      <c r="F22" s="111">
        <f t="shared" si="10"/>
        <v>0</v>
      </c>
      <c r="G22" s="111">
        <f t="shared" si="10"/>
        <v>0</v>
      </c>
      <c r="H22" s="111">
        <f t="shared" si="10"/>
        <v>0</v>
      </c>
      <c r="I22" s="5"/>
      <c r="J22" s="31" t="s">
        <v>5</v>
      </c>
      <c r="K22" s="32" t="e">
        <f>+K21/K18</f>
        <v>#DIV/0!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 t="s">
        <v>11</v>
      </c>
      <c r="B2" s="10" t="s">
        <v>17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40">
        <f>+SUM(B4:G4)</f>
        <v>0</v>
      </c>
      <c r="I4" s="79"/>
      <c r="J4" s="56">
        <v>45312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0</v>
      </c>
      <c r="C5" s="159">
        <v>0</v>
      </c>
      <c r="D5" s="159">
        <v>0</v>
      </c>
      <c r="E5" s="159">
        <v>0</v>
      </c>
      <c r="F5" s="159">
        <v>0</v>
      </c>
      <c r="G5" s="159">
        <v>0</v>
      </c>
      <c r="H5" s="40">
        <f t="shared" ref="H5:H15" si="2">+SUM(B5:G5)</f>
        <v>0</v>
      </c>
      <c r="I5" s="79"/>
      <c r="J5" s="56">
        <v>45326</v>
      </c>
      <c r="K5" s="66">
        <f t="shared" ref="K5:K15" si="3">+H5</f>
        <v>0</v>
      </c>
      <c r="L5" s="67">
        <f t="shared" ref="L5:L15" si="4">+IF(K5=0,0,1)</f>
        <v>0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0</v>
      </c>
      <c r="S5" s="115">
        <f t="shared" si="1"/>
        <v>0</v>
      </c>
      <c r="T5" s="124">
        <f t="shared" ref="T5:T15" si="5">IF(H5=0,0,+((+S5-MIN(B5:G5))/AVERAGE(B5:G5)))</f>
        <v>0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0</v>
      </c>
      <c r="C6" s="159">
        <v>0</v>
      </c>
      <c r="D6" s="159">
        <v>0</v>
      </c>
      <c r="E6" s="159">
        <v>0</v>
      </c>
      <c r="F6" s="159">
        <v>0</v>
      </c>
      <c r="G6" s="159">
        <v>0</v>
      </c>
      <c r="H6" s="40">
        <f t="shared" si="2"/>
        <v>0</v>
      </c>
      <c r="I6" s="79"/>
      <c r="J6" s="56">
        <v>45354</v>
      </c>
      <c r="K6" s="66">
        <f t="shared" si="3"/>
        <v>0</v>
      </c>
      <c r="L6" s="67">
        <f t="shared" si="4"/>
        <v>0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0</v>
      </c>
      <c r="Q6" s="68">
        <f>+K5</f>
        <v>0</v>
      </c>
      <c r="R6" s="68">
        <f>+K4</f>
        <v>0</v>
      </c>
      <c r="S6" s="115">
        <f t="shared" si="1"/>
        <v>0</v>
      </c>
      <c r="T6" s="124">
        <f t="shared" si="5"/>
        <v>0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0</v>
      </c>
      <c r="C7" s="159">
        <v>0</v>
      </c>
      <c r="D7" s="159">
        <v>0</v>
      </c>
      <c r="E7" s="159">
        <v>0</v>
      </c>
      <c r="F7" s="159">
        <v>0</v>
      </c>
      <c r="G7" s="159">
        <v>0</v>
      </c>
      <c r="H7" s="40">
        <f t="shared" si="2"/>
        <v>0</v>
      </c>
      <c r="I7" s="79"/>
      <c r="J7" s="56">
        <v>45389</v>
      </c>
      <c r="K7" s="66">
        <f t="shared" si="3"/>
        <v>0</v>
      </c>
      <c r="L7" s="67">
        <f t="shared" si="4"/>
        <v>0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0</v>
      </c>
      <c r="Q7" s="68">
        <f>IF(SUM(K6:K7)=0,+Q6,+LOOKUP(2,1/($K$4:K6&gt;0),$K$4:K6))</f>
        <v>0</v>
      </c>
      <c r="R7" s="68">
        <f>+IF(K6=0,+R6,+LOOKUP(2,1/($K$4:K5&gt;0),$K$4:K5))</f>
        <v>0</v>
      </c>
      <c r="S7" s="115">
        <f t="shared" si="1"/>
        <v>0</v>
      </c>
      <c r="T7" s="124">
        <f t="shared" si="5"/>
        <v>0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0</v>
      </c>
      <c r="C8" s="159">
        <v>0</v>
      </c>
      <c r="D8" s="159">
        <v>0</v>
      </c>
      <c r="E8" s="159">
        <v>0</v>
      </c>
      <c r="F8" s="159">
        <v>0</v>
      </c>
      <c r="G8" s="159">
        <v>0</v>
      </c>
      <c r="H8" s="40">
        <f t="shared" si="2"/>
        <v>0</v>
      </c>
      <c r="I8" s="79"/>
      <c r="J8" s="56">
        <v>45403</v>
      </c>
      <c r="K8" s="66">
        <f t="shared" si="3"/>
        <v>0</v>
      </c>
      <c r="L8" s="67">
        <f t="shared" si="4"/>
        <v>0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0</v>
      </c>
      <c r="Q8" s="68">
        <f>IF(SUM(K7:K8)=0,+Q7,+LOOKUP(2,1/($K$4:K7&gt;0),$K$4:K7))</f>
        <v>0</v>
      </c>
      <c r="R8" s="68">
        <f>+IF(K7=0,+R7,+LOOKUP(2,1/($K$4:K6&gt;0),$K$4:K6))</f>
        <v>0</v>
      </c>
      <c r="S8" s="115">
        <f t="shared" si="1"/>
        <v>0</v>
      </c>
      <c r="T8" s="124">
        <f t="shared" si="5"/>
        <v>0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40">
        <f t="shared" si="2"/>
        <v>0</v>
      </c>
      <c r="I9" s="79"/>
      <c r="J9" s="56">
        <v>45459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0</v>
      </c>
      <c r="R9" s="68">
        <f>+IF(K8=0,+R8,+LOOKUP(2,1/($K$4:K7&gt;0),$K$4:K7))</f>
        <v>0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40">
        <f t="shared" si="2"/>
        <v>0</v>
      </c>
      <c r="I10" s="79"/>
      <c r="J10" s="56">
        <v>45487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0</v>
      </c>
      <c r="R10" s="68">
        <f>+IF(K9=0,+R9,+LOOKUP(2,1/($K$4:K8&gt;0),$K$4:K8))</f>
        <v>0</v>
      </c>
      <c r="S10" s="115">
        <f t="shared" si="1"/>
        <v>0</v>
      </c>
      <c r="T10" s="124">
        <f t="shared" si="5"/>
        <v>0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40">
        <f t="shared" si="2"/>
        <v>0</v>
      </c>
      <c r="I11" s="79"/>
      <c r="J11" s="56">
        <v>45557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0</v>
      </c>
      <c r="R11" s="68">
        <f>+IF(K10=0,+R10,+LOOKUP(2,1/($K$4:K9&gt;0),$K$4:K9))</f>
        <v>0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40">
        <f t="shared" si="2"/>
        <v>0</v>
      </c>
      <c r="I12" s="79"/>
      <c r="J12" s="56">
        <v>45599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0</v>
      </c>
      <c r="R12" s="68">
        <f>+IF(K11=0,+R11,+LOOKUP(2,1/($K$4:K10&gt;0),$K$4:K10))</f>
        <v>0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40">
        <f t="shared" si="2"/>
        <v>0</v>
      </c>
      <c r="I13" s="79"/>
      <c r="J13" s="56">
        <v>45620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0</v>
      </c>
      <c r="R13" s="68">
        <f>+IF(K12=0,+R12,+LOOKUP(2,1/($K$4:K11&gt;0),$K$4:K11))</f>
        <v>0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40">
        <f t="shared" si="2"/>
        <v>0</v>
      </c>
      <c r="I14" s="79"/>
      <c r="J14" s="56">
        <v>45627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0</v>
      </c>
      <c r="R14" s="68">
        <f>+IF(K13=0,+R13,+LOOKUP(2,1/($K$4:K12&gt;0),$K$4:K12))</f>
        <v>0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41">
        <f t="shared" si="2"/>
        <v>0</v>
      </c>
      <c r="I15" s="79"/>
      <c r="J15" s="57">
        <v>45648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0</v>
      </c>
      <c r="R15" s="78">
        <f>+IF(K14=0,+R14,+LOOKUP(2,1/($K$4:K13&gt;0),$K$4:K13))</f>
        <v>0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0</v>
      </c>
      <c r="I16" s="5"/>
      <c r="J16" s="34" t="s">
        <v>0</v>
      </c>
      <c r="K16" s="45">
        <f>SUM(K4:K15)</f>
        <v>0</v>
      </c>
      <c r="L16" s="74">
        <f>SUM(L4:L15)</f>
        <v>0</v>
      </c>
      <c r="M16" s="74">
        <f t="shared" ref="M16:P16" si="6">SUM(M4:M15)</f>
        <v>0</v>
      </c>
      <c r="N16" s="74">
        <f t="shared" si="6"/>
        <v>0</v>
      </c>
      <c r="O16" s="74">
        <f t="shared" si="6"/>
        <v>0</v>
      </c>
      <c r="P16" s="75">
        <f t="shared" si="6"/>
        <v>0</v>
      </c>
      <c r="Q16" s="69"/>
      <c r="R16" s="69"/>
      <c r="S16" s="60">
        <f>+MAX(S4:S15)</f>
        <v>0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 t="e">
        <f>SMALL(B4:B15,COUNTIF(B4:B15,"&lt;=0")+1)</f>
        <v>#NUM!</v>
      </c>
      <c r="C17" s="108" t="e">
        <f t="shared" ref="C17:G17" si="7">SMALL(C4:C15,COUNTIF(C4:C15,"&lt;=0")+1)</f>
        <v>#NUM!</v>
      </c>
      <c r="D17" s="108" t="e">
        <f t="shared" si="7"/>
        <v>#NUM!</v>
      </c>
      <c r="E17" s="108" t="e">
        <f t="shared" si="7"/>
        <v>#NUM!</v>
      </c>
      <c r="F17" s="108" t="e">
        <f t="shared" si="7"/>
        <v>#NUM!</v>
      </c>
      <c r="G17" s="108" t="e">
        <f t="shared" si="7"/>
        <v>#NUM!</v>
      </c>
      <c r="H17" s="108" t="e">
        <f>SMALL(H4:H15,COUNTIF(H4:H15,"&lt;=0")+1)</f>
        <v>#NUM!</v>
      </c>
      <c r="I17" s="5"/>
      <c r="J17" s="27" t="s">
        <v>6</v>
      </c>
      <c r="K17" s="28" t="e">
        <f>SMALL(K4:K15,COUNTIF(K4:K15,"&lt;=0")+1)</f>
        <v>#NUM!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 t="e">
        <f t="shared" ref="B18:H18" si="8">AVERAGEIF(B4:B15,"&gt;0")</f>
        <v>#DIV/0!</v>
      </c>
      <c r="C18" s="68" t="e">
        <f t="shared" si="8"/>
        <v>#DIV/0!</v>
      </c>
      <c r="D18" s="68" t="e">
        <f t="shared" si="8"/>
        <v>#DIV/0!</v>
      </c>
      <c r="E18" s="68" t="e">
        <f t="shared" si="8"/>
        <v>#DIV/0!</v>
      </c>
      <c r="F18" s="68" t="e">
        <f t="shared" si="8"/>
        <v>#DIV/0!</v>
      </c>
      <c r="G18" s="68" t="e">
        <f t="shared" si="8"/>
        <v>#DIV/0!</v>
      </c>
      <c r="H18" s="68" t="e">
        <f t="shared" si="8"/>
        <v>#DIV/0!</v>
      </c>
      <c r="I18" s="5"/>
      <c r="J18" s="29" t="s">
        <v>7</v>
      </c>
      <c r="K18" s="30" t="e">
        <f>AVERAGEIF(K4:K15,"&gt;0")</f>
        <v>#DIV/0!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 t="e">
        <f t="array" ref="B19">+MEDIAN(IF(B4:B15&lt;&gt;0,B4:B15))</f>
        <v>#NUM!</v>
      </c>
      <c r="C19" s="68" t="e">
        <f t="array" ref="C19">+MEDIAN(IF(C4:C15&lt;&gt;0,C4:C15))</f>
        <v>#NUM!</v>
      </c>
      <c r="D19" s="68" t="e">
        <f t="array" ref="D19">+MEDIAN(IF(D4:D15&lt;&gt;0,D4:D15))</f>
        <v>#NUM!</v>
      </c>
      <c r="E19" s="68" t="e">
        <f t="array" ref="E19">+MEDIAN(IF(E4:E15&lt;&gt;0,E4:E15))</f>
        <v>#NUM!</v>
      </c>
      <c r="F19" s="68" t="e">
        <f t="array" ref="F19">+MEDIAN(IF(F4:F15&lt;&gt;0,F4:F15))</f>
        <v>#NUM!</v>
      </c>
      <c r="G19" s="68" t="e">
        <f t="array" ref="G19">+MEDIAN(IF(G4:G15&lt;&gt;0,G4:G15))</f>
        <v>#NUM!</v>
      </c>
      <c r="H19" s="68" t="e">
        <f t="array" ref="H19">+MEDIAN(IF(H4:H15&lt;&gt;0,H4:H15))</f>
        <v>#NUM!</v>
      </c>
      <c r="I19" s="5"/>
      <c r="J19" s="29" t="s">
        <v>8</v>
      </c>
      <c r="K19" s="30" t="e">
        <f t="array" ref="K19">+MEDIAN(IF(K4:K15&lt;&gt;0,K4:K15))</f>
        <v>#NUM!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0</v>
      </c>
      <c r="C20" s="101">
        <f t="shared" si="9"/>
        <v>0</v>
      </c>
      <c r="D20" s="101">
        <f t="shared" si="9"/>
        <v>0</v>
      </c>
      <c r="E20" s="101">
        <f t="shared" si="9"/>
        <v>0</v>
      </c>
      <c r="F20" s="101">
        <f t="shared" si="9"/>
        <v>0</v>
      </c>
      <c r="G20" s="101">
        <f t="shared" si="9"/>
        <v>0</v>
      </c>
      <c r="H20" s="101">
        <f t="shared" si="9"/>
        <v>0</v>
      </c>
      <c r="I20" s="5"/>
      <c r="J20" s="29" t="s">
        <v>9</v>
      </c>
      <c r="K20" s="30">
        <f>+MAX(K4:K15)</f>
        <v>0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 t="e">
        <f t="array" ref="B21">+STDEV(IF(B4:B15&gt;0,B4:B15))</f>
        <v>#DIV/0!</v>
      </c>
      <c r="C21" s="117" t="e">
        <f t="array" ref="C21">+STDEV(IF(C4:C15&gt;0,C4:C15))</f>
        <v>#DIV/0!</v>
      </c>
      <c r="D21" s="117" t="e">
        <f t="array" ref="D21">+STDEV(IF(D4:D15&gt;0,D4:D15))</f>
        <v>#DIV/0!</v>
      </c>
      <c r="E21" s="117" t="e">
        <f t="array" ref="E21">+STDEV(IF(E4:E15&gt;0,E4:E15))</f>
        <v>#DIV/0!</v>
      </c>
      <c r="F21" s="117" t="e">
        <f t="array" ref="F21">+STDEV(IF(F4:F15&gt;0,F4:F15))</f>
        <v>#DIV/0!</v>
      </c>
      <c r="G21" s="117" t="e">
        <f t="array" ref="G21">+STDEV(IF(G4:G15&gt;0,G4:G15))</f>
        <v>#DIV/0!</v>
      </c>
      <c r="H21" s="117" t="e">
        <f t="array" ref="H21">+STDEV(IF(H4:H15&gt;0,H4:H15))</f>
        <v>#DIV/0!</v>
      </c>
      <c r="I21" s="5"/>
      <c r="J21" s="29" t="s">
        <v>10</v>
      </c>
      <c r="K21" s="116" t="e">
        <f t="array" ref="K21">+STDEV(IF(K4:K15&gt;0,K4:K15))</f>
        <v>#DIV/0!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 t="e">
        <f>+(B20-B17)/B18</f>
        <v>#NUM!</v>
      </c>
      <c r="C22" s="111" t="e">
        <f t="shared" ref="C22:H22" si="10">+(C20-C17)/C18</f>
        <v>#NUM!</v>
      </c>
      <c r="D22" s="111" t="e">
        <f t="shared" si="10"/>
        <v>#NUM!</v>
      </c>
      <c r="E22" s="111" t="e">
        <f t="shared" si="10"/>
        <v>#NUM!</v>
      </c>
      <c r="F22" s="111" t="e">
        <f t="shared" si="10"/>
        <v>#NUM!</v>
      </c>
      <c r="G22" s="111" t="e">
        <f t="shared" si="10"/>
        <v>#NUM!</v>
      </c>
      <c r="H22" s="111" t="e">
        <f t="shared" si="10"/>
        <v>#NUM!</v>
      </c>
      <c r="I22" s="5"/>
      <c r="J22" s="31" t="s">
        <v>5</v>
      </c>
      <c r="K22" s="32" t="e">
        <f>+K21/K18</f>
        <v>#DIV/0!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 t="s">
        <v>11</v>
      </c>
      <c r="B2" s="10" t="s">
        <v>17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40">
        <f>+SUM(B4:G4)</f>
        <v>0</v>
      </c>
      <c r="I4" s="79"/>
      <c r="J4" s="56">
        <v>45312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0</v>
      </c>
      <c r="C5" s="159">
        <v>0</v>
      </c>
      <c r="D5" s="159">
        <v>0</v>
      </c>
      <c r="E5" s="159">
        <v>0</v>
      </c>
      <c r="F5" s="159">
        <v>0</v>
      </c>
      <c r="G5" s="159">
        <v>0</v>
      </c>
      <c r="H5" s="40">
        <f t="shared" ref="H5:H15" si="2">+SUM(B5:G5)</f>
        <v>0</v>
      </c>
      <c r="I5" s="79"/>
      <c r="J5" s="56">
        <v>45326</v>
      </c>
      <c r="K5" s="66">
        <f t="shared" ref="K5:K15" si="3">+H5</f>
        <v>0</v>
      </c>
      <c r="L5" s="67">
        <f t="shared" ref="L5:L15" si="4">+IF(K5=0,0,1)</f>
        <v>0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0</v>
      </c>
      <c r="S5" s="115">
        <f t="shared" si="1"/>
        <v>0</v>
      </c>
      <c r="T5" s="124">
        <f t="shared" ref="T5:T15" si="5">IF(H5=0,0,+((+S5-MIN(B5:G5))/AVERAGE(B5:G5)))</f>
        <v>0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0</v>
      </c>
      <c r="C6" s="159">
        <v>0</v>
      </c>
      <c r="D6" s="159">
        <v>0</v>
      </c>
      <c r="E6" s="159">
        <v>0</v>
      </c>
      <c r="F6" s="159">
        <v>0</v>
      </c>
      <c r="G6" s="159">
        <v>0</v>
      </c>
      <c r="H6" s="40">
        <f t="shared" si="2"/>
        <v>0</v>
      </c>
      <c r="I6" s="79"/>
      <c r="J6" s="56">
        <v>45354</v>
      </c>
      <c r="K6" s="66">
        <f t="shared" si="3"/>
        <v>0</v>
      </c>
      <c r="L6" s="67">
        <f t="shared" si="4"/>
        <v>0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0</v>
      </c>
      <c r="Q6" s="68">
        <f>+K5</f>
        <v>0</v>
      </c>
      <c r="R6" s="68">
        <f>+K4</f>
        <v>0</v>
      </c>
      <c r="S6" s="115">
        <f t="shared" si="1"/>
        <v>0</v>
      </c>
      <c r="T6" s="124">
        <f t="shared" si="5"/>
        <v>0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0</v>
      </c>
      <c r="C7" s="159">
        <v>0</v>
      </c>
      <c r="D7" s="159">
        <v>0</v>
      </c>
      <c r="E7" s="159">
        <v>0</v>
      </c>
      <c r="F7" s="159">
        <v>0</v>
      </c>
      <c r="G7" s="159">
        <v>0</v>
      </c>
      <c r="H7" s="40">
        <f t="shared" si="2"/>
        <v>0</v>
      </c>
      <c r="I7" s="79"/>
      <c r="J7" s="56">
        <v>45389</v>
      </c>
      <c r="K7" s="66">
        <f t="shared" si="3"/>
        <v>0</v>
      </c>
      <c r="L7" s="67">
        <f t="shared" si="4"/>
        <v>0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0</v>
      </c>
      <c r="Q7" s="68">
        <f>IF(SUM(K6:K7)=0,+Q6,+LOOKUP(2,1/($K$4:K6&gt;0),$K$4:K6))</f>
        <v>0</v>
      </c>
      <c r="R7" s="68">
        <f>+IF(K6=0,+R6,+LOOKUP(2,1/($K$4:K5&gt;0),$K$4:K5))</f>
        <v>0</v>
      </c>
      <c r="S7" s="115">
        <f t="shared" si="1"/>
        <v>0</v>
      </c>
      <c r="T7" s="124">
        <f t="shared" si="5"/>
        <v>0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0</v>
      </c>
      <c r="C8" s="159">
        <v>0</v>
      </c>
      <c r="D8" s="159">
        <v>0</v>
      </c>
      <c r="E8" s="159">
        <v>0</v>
      </c>
      <c r="F8" s="159">
        <v>0</v>
      </c>
      <c r="G8" s="159">
        <v>0</v>
      </c>
      <c r="H8" s="40">
        <f t="shared" si="2"/>
        <v>0</v>
      </c>
      <c r="I8" s="79"/>
      <c r="J8" s="56">
        <v>45403</v>
      </c>
      <c r="K8" s="66">
        <f t="shared" si="3"/>
        <v>0</v>
      </c>
      <c r="L8" s="67">
        <f t="shared" si="4"/>
        <v>0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0</v>
      </c>
      <c r="Q8" s="68">
        <f>IF(SUM(K7:K8)=0,+Q7,+LOOKUP(2,1/($K$4:K7&gt;0),$K$4:K7))</f>
        <v>0</v>
      </c>
      <c r="R8" s="68">
        <f>+IF(K7=0,+R7,+LOOKUP(2,1/($K$4:K6&gt;0),$K$4:K6))</f>
        <v>0</v>
      </c>
      <c r="S8" s="115">
        <f t="shared" si="1"/>
        <v>0</v>
      </c>
      <c r="T8" s="124">
        <f t="shared" si="5"/>
        <v>0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40">
        <f t="shared" si="2"/>
        <v>0</v>
      </c>
      <c r="I9" s="79"/>
      <c r="J9" s="56">
        <v>45459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0</v>
      </c>
      <c r="R9" s="68">
        <f>+IF(K8=0,+R8,+LOOKUP(2,1/($K$4:K7&gt;0),$K$4:K7))</f>
        <v>0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40">
        <f t="shared" si="2"/>
        <v>0</v>
      </c>
      <c r="I10" s="79"/>
      <c r="J10" s="56">
        <v>45487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0</v>
      </c>
      <c r="R10" s="68">
        <f>+IF(K9=0,+R9,+LOOKUP(2,1/($K$4:K8&gt;0),$K$4:K8))</f>
        <v>0</v>
      </c>
      <c r="S10" s="115">
        <f t="shared" si="1"/>
        <v>0</v>
      </c>
      <c r="T10" s="124">
        <f t="shared" si="5"/>
        <v>0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40">
        <f t="shared" si="2"/>
        <v>0</v>
      </c>
      <c r="I11" s="79"/>
      <c r="J11" s="56">
        <v>45557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0</v>
      </c>
      <c r="R11" s="68">
        <f>+IF(K10=0,+R10,+LOOKUP(2,1/($K$4:K9&gt;0),$K$4:K9))</f>
        <v>0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40">
        <f t="shared" si="2"/>
        <v>0</v>
      </c>
      <c r="I12" s="79"/>
      <c r="J12" s="56">
        <v>45599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0</v>
      </c>
      <c r="R12" s="68">
        <f>+IF(K11=0,+R11,+LOOKUP(2,1/($K$4:K10&gt;0),$K$4:K10))</f>
        <v>0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40">
        <f t="shared" si="2"/>
        <v>0</v>
      </c>
      <c r="I13" s="79"/>
      <c r="J13" s="56">
        <v>45620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0</v>
      </c>
      <c r="R13" s="68">
        <f>+IF(K12=0,+R12,+LOOKUP(2,1/($K$4:K11&gt;0),$K$4:K11))</f>
        <v>0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40">
        <f t="shared" si="2"/>
        <v>0</v>
      </c>
      <c r="I14" s="79"/>
      <c r="J14" s="56">
        <v>45627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0</v>
      </c>
      <c r="R14" s="68">
        <f>+IF(K13=0,+R13,+LOOKUP(2,1/($K$4:K12&gt;0),$K$4:K12))</f>
        <v>0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41">
        <f t="shared" si="2"/>
        <v>0</v>
      </c>
      <c r="I15" s="79"/>
      <c r="J15" s="57">
        <v>45648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0</v>
      </c>
      <c r="R15" s="78">
        <f>+IF(K14=0,+R14,+LOOKUP(2,1/($K$4:K13&gt;0),$K$4:K13))</f>
        <v>0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0</v>
      </c>
      <c r="I16" s="5"/>
      <c r="J16" s="34" t="s">
        <v>0</v>
      </c>
      <c r="K16" s="45">
        <f>SUM(K4:K15)</f>
        <v>0</v>
      </c>
      <c r="L16" s="74">
        <f>SUM(L4:L15)</f>
        <v>0</v>
      </c>
      <c r="M16" s="74">
        <f t="shared" ref="M16:P16" si="6">SUM(M4:M15)</f>
        <v>0</v>
      </c>
      <c r="N16" s="74">
        <f t="shared" si="6"/>
        <v>0</v>
      </c>
      <c r="O16" s="74">
        <f t="shared" si="6"/>
        <v>0</v>
      </c>
      <c r="P16" s="75">
        <f t="shared" si="6"/>
        <v>0</v>
      </c>
      <c r="Q16" s="69"/>
      <c r="R16" s="69"/>
      <c r="S16" s="60">
        <f>+MAX(S4:S15)</f>
        <v>0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 t="e">
        <f>SMALL(B4:B15,COUNTIF(B4:B15,"&lt;=0")+1)</f>
        <v>#NUM!</v>
      </c>
      <c r="C17" s="108" t="e">
        <f t="shared" ref="C17:G17" si="7">SMALL(C4:C15,COUNTIF(C4:C15,"&lt;=0")+1)</f>
        <v>#NUM!</v>
      </c>
      <c r="D17" s="108" t="e">
        <f t="shared" si="7"/>
        <v>#NUM!</v>
      </c>
      <c r="E17" s="108" t="e">
        <f t="shared" si="7"/>
        <v>#NUM!</v>
      </c>
      <c r="F17" s="108" t="e">
        <f t="shared" si="7"/>
        <v>#NUM!</v>
      </c>
      <c r="G17" s="108" t="e">
        <f t="shared" si="7"/>
        <v>#NUM!</v>
      </c>
      <c r="H17" s="108" t="e">
        <f>SMALL(H4:H15,COUNTIF(H4:H15,"&lt;=0")+1)</f>
        <v>#NUM!</v>
      </c>
      <c r="I17" s="5"/>
      <c r="J17" s="27" t="s">
        <v>6</v>
      </c>
      <c r="K17" s="28" t="e">
        <f>SMALL(K4:K15,COUNTIF(K4:K15,"&lt;=0")+1)</f>
        <v>#NUM!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 t="e">
        <f t="shared" ref="B18:H18" si="8">AVERAGEIF(B4:B15,"&gt;0")</f>
        <v>#DIV/0!</v>
      </c>
      <c r="C18" s="68" t="e">
        <f t="shared" si="8"/>
        <v>#DIV/0!</v>
      </c>
      <c r="D18" s="68" t="e">
        <f t="shared" si="8"/>
        <v>#DIV/0!</v>
      </c>
      <c r="E18" s="68" t="e">
        <f t="shared" si="8"/>
        <v>#DIV/0!</v>
      </c>
      <c r="F18" s="68" t="e">
        <f t="shared" si="8"/>
        <v>#DIV/0!</v>
      </c>
      <c r="G18" s="68" t="e">
        <f t="shared" si="8"/>
        <v>#DIV/0!</v>
      </c>
      <c r="H18" s="68" t="e">
        <f t="shared" si="8"/>
        <v>#DIV/0!</v>
      </c>
      <c r="I18" s="5"/>
      <c r="J18" s="29" t="s">
        <v>7</v>
      </c>
      <c r="K18" s="30" t="e">
        <f>AVERAGEIF(K4:K15,"&gt;0")</f>
        <v>#DIV/0!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 t="e">
        <f t="array" ref="B19">+MEDIAN(IF(B4:B15&lt;&gt;0,B4:B15))</f>
        <v>#NUM!</v>
      </c>
      <c r="C19" s="68" t="e">
        <f t="array" ref="C19">+MEDIAN(IF(C4:C15&lt;&gt;0,C4:C15))</f>
        <v>#NUM!</v>
      </c>
      <c r="D19" s="68" t="e">
        <f t="array" ref="D19">+MEDIAN(IF(D4:D15&lt;&gt;0,D4:D15))</f>
        <v>#NUM!</v>
      </c>
      <c r="E19" s="68" t="e">
        <f t="array" ref="E19">+MEDIAN(IF(E4:E15&lt;&gt;0,E4:E15))</f>
        <v>#NUM!</v>
      </c>
      <c r="F19" s="68" t="e">
        <f t="array" ref="F19">+MEDIAN(IF(F4:F15&lt;&gt;0,F4:F15))</f>
        <v>#NUM!</v>
      </c>
      <c r="G19" s="68" t="e">
        <f t="array" ref="G19">+MEDIAN(IF(G4:G15&lt;&gt;0,G4:G15))</f>
        <v>#NUM!</v>
      </c>
      <c r="H19" s="68" t="e">
        <f t="array" ref="H19">+MEDIAN(IF(H4:H15&lt;&gt;0,H4:H15))</f>
        <v>#NUM!</v>
      </c>
      <c r="I19" s="5"/>
      <c r="J19" s="29" t="s">
        <v>8</v>
      </c>
      <c r="K19" s="30" t="e">
        <f t="array" ref="K19">+MEDIAN(IF(K4:K15&lt;&gt;0,K4:K15))</f>
        <v>#NUM!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0</v>
      </c>
      <c r="C20" s="101">
        <f t="shared" si="9"/>
        <v>0</v>
      </c>
      <c r="D20" s="101">
        <f t="shared" si="9"/>
        <v>0</v>
      </c>
      <c r="E20" s="101">
        <f t="shared" si="9"/>
        <v>0</v>
      </c>
      <c r="F20" s="101">
        <f t="shared" si="9"/>
        <v>0</v>
      </c>
      <c r="G20" s="101">
        <f t="shared" si="9"/>
        <v>0</v>
      </c>
      <c r="H20" s="101">
        <f t="shared" si="9"/>
        <v>0</v>
      </c>
      <c r="I20" s="5"/>
      <c r="J20" s="29" t="s">
        <v>9</v>
      </c>
      <c r="K20" s="30">
        <f>+MAX(K4:K15)</f>
        <v>0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 t="e">
        <f t="array" ref="B21">+STDEV(IF(B4:B15&gt;0,B4:B15))</f>
        <v>#DIV/0!</v>
      </c>
      <c r="C21" s="117" t="e">
        <f t="array" ref="C21">+STDEV(IF(C4:C15&gt;0,C4:C15))</f>
        <v>#DIV/0!</v>
      </c>
      <c r="D21" s="117" t="e">
        <f t="array" ref="D21">+STDEV(IF(D4:D15&gt;0,D4:D15))</f>
        <v>#DIV/0!</v>
      </c>
      <c r="E21" s="117" t="e">
        <f t="array" ref="E21">+STDEV(IF(E4:E15&gt;0,E4:E15))</f>
        <v>#DIV/0!</v>
      </c>
      <c r="F21" s="117" t="e">
        <f t="array" ref="F21">+STDEV(IF(F4:F15&gt;0,F4:F15))</f>
        <v>#DIV/0!</v>
      </c>
      <c r="G21" s="117" t="e">
        <f t="array" ref="G21">+STDEV(IF(G4:G15&gt;0,G4:G15))</f>
        <v>#DIV/0!</v>
      </c>
      <c r="H21" s="117" t="e">
        <f t="array" ref="H21">+STDEV(IF(H4:H15&gt;0,H4:H15))</f>
        <v>#DIV/0!</v>
      </c>
      <c r="I21" s="5"/>
      <c r="J21" s="29" t="s">
        <v>10</v>
      </c>
      <c r="K21" s="116" t="e">
        <f t="array" ref="K21">+STDEV(IF(K4:K15&gt;0,K4:K15))</f>
        <v>#DIV/0!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 t="e">
        <f>+(B20-B17)/B18</f>
        <v>#NUM!</v>
      </c>
      <c r="C22" s="111" t="e">
        <f t="shared" ref="C22:H22" si="10">+(C20-C17)/C18</f>
        <v>#NUM!</v>
      </c>
      <c r="D22" s="111" t="e">
        <f t="shared" si="10"/>
        <v>#NUM!</v>
      </c>
      <c r="E22" s="111" t="e">
        <f t="shared" si="10"/>
        <v>#NUM!</v>
      </c>
      <c r="F22" s="111" t="e">
        <f t="shared" si="10"/>
        <v>#NUM!</v>
      </c>
      <c r="G22" s="111" t="e">
        <f t="shared" si="10"/>
        <v>#NUM!</v>
      </c>
      <c r="H22" s="111" t="e">
        <f t="shared" si="10"/>
        <v>#NUM!</v>
      </c>
      <c r="I22" s="5"/>
      <c r="J22" s="31" t="s">
        <v>5</v>
      </c>
      <c r="K22" s="32" t="e">
        <f>+K21/K18</f>
        <v>#DIV/0!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tabSelected="1"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8.28515625" style="118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8" t="str">
        <f>+TOTALES!D2</f>
        <v>Trofeo Regularidad 2025</v>
      </c>
      <c r="E2" s="1"/>
      <c r="G2" s="4"/>
      <c r="H2" s="7" t="s">
        <v>21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3" t="s">
        <v>18</v>
      </c>
      <c r="B4" s="144" t="s">
        <v>13</v>
      </c>
      <c r="C4" s="145" t="s">
        <v>1</v>
      </c>
      <c r="D4" s="150">
        <f>+TOTALES!D4</f>
        <v>45669</v>
      </c>
      <c r="E4" s="150">
        <f>+TOTALES!E4</f>
        <v>45690</v>
      </c>
      <c r="F4" s="150">
        <f>+TOTALES!F4</f>
        <v>45718</v>
      </c>
      <c r="G4" s="150">
        <f>+TOTALES!G4</f>
        <v>45753</v>
      </c>
      <c r="H4" s="150">
        <f>+TOTALES!H4</f>
        <v>45795</v>
      </c>
      <c r="I4" s="150">
        <f>+TOTALES!I4</f>
        <v>45816</v>
      </c>
      <c r="J4" s="150">
        <f>+TOTALES!J4</f>
        <v>45851</v>
      </c>
      <c r="K4" s="150">
        <f>+TOTALES!K4</f>
        <v>45928</v>
      </c>
      <c r="L4" s="150">
        <f>+TOTALES!L4</f>
        <v>45931</v>
      </c>
      <c r="M4" s="150">
        <f>+TOTALES!M4</f>
        <v>45962</v>
      </c>
      <c r="N4" s="150">
        <f>+TOTALES!N4</f>
        <v>45992</v>
      </c>
      <c r="O4" s="150">
        <f>+TOTALES!O4</f>
        <v>0</v>
      </c>
      <c r="P4" s="151" t="s">
        <v>0</v>
      </c>
      <c r="Q4" s="53" t="s">
        <v>79</v>
      </c>
    </row>
    <row r="5" spans="1:17" ht="27" customHeight="1" x14ac:dyDescent="0.25">
      <c r="A5" s="53">
        <v>1</v>
      </c>
      <c r="B5" s="140">
        <f>+Grzegorz!$A$2</f>
        <v>20850</v>
      </c>
      <c r="C5" s="141" t="str">
        <f>+Grzegorz!$B$2</f>
        <v>Grzegorz Adam</v>
      </c>
      <c r="D5" s="142">
        <f>+Grzegorz!$P$4</f>
        <v>1</v>
      </c>
      <c r="E5" s="142">
        <f>+Grzegorz!$P$5</f>
        <v>3</v>
      </c>
      <c r="F5" s="142">
        <f>+Grzegorz!$P$6</f>
        <v>1</v>
      </c>
      <c r="G5" s="142">
        <f>+Grzegorz!$P$7</f>
        <v>3</v>
      </c>
      <c r="H5" s="142">
        <f>+Grzegorz!$P$8</f>
        <v>4</v>
      </c>
      <c r="I5" s="142">
        <f>+Grzegorz!$P$9</f>
        <v>0</v>
      </c>
      <c r="J5" s="142">
        <f>+Grzegorz!$P$10</f>
        <v>4</v>
      </c>
      <c r="K5" s="142">
        <f>+Grzegorz!$P$11</f>
        <v>1</v>
      </c>
      <c r="L5" s="142">
        <f>+Grzegorz!$P$12</f>
        <v>0</v>
      </c>
      <c r="M5" s="142">
        <f>+Grzegorz!$P$13</f>
        <v>0</v>
      </c>
      <c r="N5" s="142">
        <f>+Grzegorz!$P$14</f>
        <v>0</v>
      </c>
      <c r="O5" s="142">
        <f>+Grzegorz!$P$15</f>
        <v>0</v>
      </c>
      <c r="P5" s="143">
        <f>SUM(D5:O5)</f>
        <v>17</v>
      </c>
      <c r="Q5" s="59" t="s">
        <v>72</v>
      </c>
    </row>
    <row r="6" spans="1:17" ht="27" customHeight="1" x14ac:dyDescent="0.25">
      <c r="A6" s="53">
        <v>2</v>
      </c>
      <c r="B6" s="49">
        <f>+López!$A$2</f>
        <v>16836</v>
      </c>
      <c r="C6" s="50" t="str">
        <f>+López!$B$2</f>
        <v>Javier López</v>
      </c>
      <c r="D6" s="51">
        <f>+López!$P$4</f>
        <v>1</v>
      </c>
      <c r="E6" s="51">
        <f>+López!$P$5</f>
        <v>3</v>
      </c>
      <c r="F6" s="51">
        <f>+López!$P$6</f>
        <v>4</v>
      </c>
      <c r="G6" s="51">
        <f>+López!$P$7</f>
        <v>4</v>
      </c>
      <c r="H6" s="51">
        <f>+López!$P$8</f>
        <v>1</v>
      </c>
      <c r="I6" s="51">
        <f>+López!$P$9</f>
        <v>0</v>
      </c>
      <c r="J6" s="51">
        <f>+López!$P$10</f>
        <v>1</v>
      </c>
      <c r="K6" s="51">
        <f>+López!$P$11</f>
        <v>3</v>
      </c>
      <c r="L6" s="51">
        <f>+López!$P$12</f>
        <v>0</v>
      </c>
      <c r="M6" s="51">
        <f>+López!$P$13</f>
        <v>0</v>
      </c>
      <c r="N6" s="51">
        <f>+López!$P$14</f>
        <v>0</v>
      </c>
      <c r="O6" s="51">
        <f>+López!$P$15</f>
        <v>0</v>
      </c>
      <c r="P6" s="52">
        <f>SUM(D6:O6)</f>
        <v>17</v>
      </c>
      <c r="Q6" s="59" t="s">
        <v>68</v>
      </c>
    </row>
    <row r="7" spans="1:17" ht="27" customHeight="1" x14ac:dyDescent="0.25">
      <c r="A7" s="53">
        <v>3</v>
      </c>
      <c r="B7" s="49">
        <f>+Flores!$A$2</f>
        <v>21927</v>
      </c>
      <c r="C7" s="50" t="str">
        <f>+Flores!$B$2</f>
        <v>Carlos Flores Samper</v>
      </c>
      <c r="D7" s="51">
        <f>+Flores!$P$4</f>
        <v>1</v>
      </c>
      <c r="E7" s="51">
        <f>+Flores!$P$5</f>
        <v>1</v>
      </c>
      <c r="F7" s="51">
        <f>+Flores!$P$6</f>
        <v>1</v>
      </c>
      <c r="G7" s="51">
        <f>+Flores!$P$7</f>
        <v>3</v>
      </c>
      <c r="H7" s="51">
        <f>+Flores!$P$8</f>
        <v>4</v>
      </c>
      <c r="I7" s="51">
        <f>+Flores!$P$9</f>
        <v>1</v>
      </c>
      <c r="J7" s="51">
        <f>+Flores!$P$10</f>
        <v>1</v>
      </c>
      <c r="K7" s="51">
        <f>+Flores!$P$11</f>
        <v>3</v>
      </c>
      <c r="L7" s="51">
        <f>+Flores!$P$12</f>
        <v>0</v>
      </c>
      <c r="M7" s="51">
        <f>+Flores!$P$13</f>
        <v>0</v>
      </c>
      <c r="N7" s="51">
        <f>+Flores!$P$14</f>
        <v>0</v>
      </c>
      <c r="O7" s="51">
        <f>+Flores!$P$15</f>
        <v>0</v>
      </c>
      <c r="P7" s="52">
        <f>SUM(D7:O7)</f>
        <v>15</v>
      </c>
      <c r="Q7" s="59" t="s">
        <v>70</v>
      </c>
    </row>
    <row r="8" spans="1:17" ht="27" customHeight="1" x14ac:dyDescent="0.25">
      <c r="A8" s="53">
        <v>4</v>
      </c>
      <c r="B8" s="49">
        <f>+Diez!$A$2</f>
        <v>18139</v>
      </c>
      <c r="C8" s="50" t="str">
        <f>+Diez!$B$2</f>
        <v>Fernando Diez</v>
      </c>
      <c r="D8" s="51">
        <f>+Diez!$P$4</f>
        <v>1</v>
      </c>
      <c r="E8" s="51">
        <f>+Diez!$P$5</f>
        <v>3</v>
      </c>
      <c r="F8" s="51">
        <f>+Diez!$P$6</f>
        <v>0</v>
      </c>
      <c r="G8" s="51">
        <f>+Diez!$P$7</f>
        <v>1</v>
      </c>
      <c r="H8" s="51">
        <f>+Diez!$P$8</f>
        <v>0</v>
      </c>
      <c r="I8" s="51">
        <f>+Diez!$P$9</f>
        <v>1</v>
      </c>
      <c r="J8" s="51">
        <f>+Diez!$P$10</f>
        <v>3</v>
      </c>
      <c r="K8" s="51">
        <f>+Diez!$P$11</f>
        <v>1</v>
      </c>
      <c r="L8" s="51">
        <f>+Diez!$P$12</f>
        <v>0</v>
      </c>
      <c r="M8" s="51">
        <f>+Diez!$P$13</f>
        <v>0</v>
      </c>
      <c r="N8" s="51">
        <f>+Diez!$P$14</f>
        <v>0</v>
      </c>
      <c r="O8" s="51">
        <f>+Diez!$P$15</f>
        <v>0</v>
      </c>
      <c r="P8" s="52">
        <f>SUM(D8:O8)</f>
        <v>10</v>
      </c>
      <c r="Q8" s="59" t="s">
        <v>74</v>
      </c>
    </row>
    <row r="9" spans="1:17" ht="27" customHeight="1" x14ac:dyDescent="0.25">
      <c r="A9" s="53">
        <v>5</v>
      </c>
      <c r="B9" s="49">
        <f>+'José Ign MB'!$A$2</f>
        <v>17231</v>
      </c>
      <c r="C9" s="50" t="str">
        <f>+'José Ign MB'!$B$2</f>
        <v>José Ignacio Martínez Bartolomé</v>
      </c>
      <c r="D9" s="51">
        <f>+'José Ign MB'!$P$4</f>
        <v>1</v>
      </c>
      <c r="E9" s="51">
        <f>+'José Ign MB'!$P$5</f>
        <v>0</v>
      </c>
      <c r="F9" s="51">
        <f>+'José Ign MB'!$P$6</f>
        <v>0</v>
      </c>
      <c r="G9" s="51">
        <f>+'José Ign MB'!$P$7</f>
        <v>0</v>
      </c>
      <c r="H9" s="51">
        <f>+'José Ign MB'!$P$8</f>
        <v>0</v>
      </c>
      <c r="I9" s="51">
        <f>+'José Ign MB'!$P$9</f>
        <v>3</v>
      </c>
      <c r="J9" s="51">
        <f>+'José Ign MB'!$P$10</f>
        <v>4</v>
      </c>
      <c r="K9" s="51">
        <f>+'José Ign MB'!$P$11</f>
        <v>0</v>
      </c>
      <c r="L9" s="51">
        <f>+'José Ign MB'!$P$12</f>
        <v>0</v>
      </c>
      <c r="M9" s="51">
        <f>+'José Ign MB'!$P$13</f>
        <v>0</v>
      </c>
      <c r="N9" s="51">
        <f>+'José Ign MB'!$P$14</f>
        <v>0</v>
      </c>
      <c r="O9" s="51">
        <f>+'José Ign MB'!$P$15</f>
        <v>0</v>
      </c>
      <c r="P9" s="52">
        <f>SUM(D9:O9)</f>
        <v>8</v>
      </c>
      <c r="Q9" s="18" t="s">
        <v>101</v>
      </c>
    </row>
    <row r="10" spans="1:17" ht="27" customHeight="1" x14ac:dyDescent="0.25">
      <c r="A10" s="53">
        <v>6</v>
      </c>
      <c r="B10" s="49">
        <f>+Bañeza!$A$2</f>
        <v>23833</v>
      </c>
      <c r="C10" s="50" t="str">
        <f>+Bañeza!$B$2</f>
        <v>Jose Manuel Bañeza Paniagua</v>
      </c>
      <c r="D10" s="51">
        <f>+Bañeza!$P$4</f>
        <v>0</v>
      </c>
      <c r="E10" s="51">
        <f>+Bañeza!$P$5</f>
        <v>1</v>
      </c>
      <c r="F10" s="51">
        <f>+Bañeza!$P$6</f>
        <v>1</v>
      </c>
      <c r="G10" s="51">
        <f>+Bañeza!$P$7</f>
        <v>1</v>
      </c>
      <c r="H10" s="51">
        <f>+Bañeza!$P$8</f>
        <v>0</v>
      </c>
      <c r="I10" s="51">
        <f>+Bañeza!$P$9</f>
        <v>0</v>
      </c>
      <c r="J10" s="51">
        <f>+Bañeza!$P$10</f>
        <v>2</v>
      </c>
      <c r="K10" s="51">
        <f>+Bañeza!$P$11</f>
        <v>3</v>
      </c>
      <c r="L10" s="51">
        <f>+Bañeza!$P$12</f>
        <v>0</v>
      </c>
      <c r="M10" s="51">
        <f>+Bañeza!$P$13</f>
        <v>0</v>
      </c>
      <c r="N10" s="51">
        <f>+Bañeza!$P$14</f>
        <v>0</v>
      </c>
      <c r="O10" s="51">
        <f>+Bañeza!$P$15</f>
        <v>0</v>
      </c>
      <c r="P10" s="52">
        <f>SUM(D10:O10)</f>
        <v>8</v>
      </c>
      <c r="Q10" s="59" t="s">
        <v>78</v>
      </c>
    </row>
    <row r="11" spans="1:17" ht="27" customHeight="1" x14ac:dyDescent="0.25">
      <c r="A11" s="53">
        <v>7</v>
      </c>
      <c r="B11" s="49">
        <f>+Montse!$A$2</f>
        <v>20690</v>
      </c>
      <c r="C11" s="50" t="str">
        <f>+Montse!$B$2</f>
        <v>Montserrat Fuente Hernández</v>
      </c>
      <c r="D11" s="51">
        <f>+Montse!$P$4</f>
        <v>0</v>
      </c>
      <c r="E11" s="51">
        <f>+Montse!$P$5</f>
        <v>1</v>
      </c>
      <c r="F11" s="51">
        <f>+Montse!$P$6</f>
        <v>3</v>
      </c>
      <c r="G11" s="51">
        <f>+Montse!$P$7</f>
        <v>1</v>
      </c>
      <c r="H11" s="51">
        <f>+Montse!$P$8</f>
        <v>3</v>
      </c>
      <c r="I11" s="51">
        <f>+Montse!$P$9</f>
        <v>0</v>
      </c>
      <c r="J11" s="51">
        <f>+Montse!$P$10</f>
        <v>0</v>
      </c>
      <c r="K11" s="51">
        <f>+Montse!$P$11</f>
        <v>0</v>
      </c>
      <c r="L11" s="51">
        <f>+Montse!$P$12</f>
        <v>0</v>
      </c>
      <c r="M11" s="51">
        <f>+Montse!$P$13</f>
        <v>0</v>
      </c>
      <c r="N11" s="51">
        <f>+Montse!$P$14</f>
        <v>0</v>
      </c>
      <c r="O11" s="51">
        <f>+Montse!$P$15</f>
        <v>0</v>
      </c>
      <c r="P11" s="52">
        <f>SUM(D11:O11)</f>
        <v>8</v>
      </c>
      <c r="Q11" s="59" t="s">
        <v>67</v>
      </c>
    </row>
    <row r="12" spans="1:17" ht="27" customHeight="1" x14ac:dyDescent="0.25">
      <c r="A12" s="53">
        <v>8</v>
      </c>
      <c r="B12" s="49">
        <f>+Arjona!$A$2</f>
        <v>22811</v>
      </c>
      <c r="C12" s="50" t="str">
        <f>+Arjona!$B$2</f>
        <v>Ramón Arjona Martínez</v>
      </c>
      <c r="D12" s="51">
        <f>+Arjona!$P$4</f>
        <v>0</v>
      </c>
      <c r="E12" s="51">
        <f>+Arjona!$P$5</f>
        <v>1</v>
      </c>
      <c r="F12" s="51">
        <f>+Arjona!$P$6</f>
        <v>3</v>
      </c>
      <c r="G12" s="51">
        <f>+Arjona!$P$7</f>
        <v>1</v>
      </c>
      <c r="H12" s="51">
        <f>+Arjona!$P$8</f>
        <v>3</v>
      </c>
      <c r="I12" s="51">
        <f>+Arjona!$P$9</f>
        <v>0</v>
      </c>
      <c r="J12" s="51">
        <f>+Arjona!$P$10</f>
        <v>0</v>
      </c>
      <c r="K12" s="51">
        <f>+Arjona!$P$11</f>
        <v>0</v>
      </c>
      <c r="L12" s="51">
        <f>+Arjona!$P$12</f>
        <v>0</v>
      </c>
      <c r="M12" s="51">
        <f>+Arjona!$P$13</f>
        <v>0</v>
      </c>
      <c r="N12" s="51">
        <f>+Arjona!$P$14</f>
        <v>0</v>
      </c>
      <c r="O12" s="51">
        <f>+Arjona!$P$15</f>
        <v>0</v>
      </c>
      <c r="P12" s="52">
        <f>SUM(D12:O12)</f>
        <v>8</v>
      </c>
      <c r="Q12" s="59" t="s">
        <v>73</v>
      </c>
    </row>
    <row r="13" spans="1:17" ht="27" customHeight="1" x14ac:dyDescent="0.25">
      <c r="A13" s="53">
        <v>9</v>
      </c>
      <c r="B13" s="49">
        <f>+'Joaquín LR'!$A$2</f>
        <v>23683</v>
      </c>
      <c r="C13" s="50" t="str">
        <f>+'Joaquín LR'!$B$2</f>
        <v>Joaquín López Ruiz</v>
      </c>
      <c r="D13" s="51">
        <f>+'Joaquín LR'!$P$4</f>
        <v>1</v>
      </c>
      <c r="E13" s="51">
        <f>+'Joaquín LR'!$P$5</f>
        <v>1</v>
      </c>
      <c r="F13" s="51">
        <f>+'Joaquín LR'!$P$6</f>
        <v>1</v>
      </c>
      <c r="G13" s="51">
        <f>+'Joaquín LR'!$P$7</f>
        <v>0</v>
      </c>
      <c r="H13" s="51">
        <f>+'Joaquín LR'!$P$8</f>
        <v>3</v>
      </c>
      <c r="I13" s="51">
        <f>+'Joaquín LR'!$P$9</f>
        <v>0</v>
      </c>
      <c r="J13" s="51">
        <f>+'Joaquín LR'!$P$10</f>
        <v>0</v>
      </c>
      <c r="K13" s="51">
        <f>+'Joaquín LR'!$P$11</f>
        <v>0</v>
      </c>
      <c r="L13" s="51">
        <f>+'Joaquín LR'!$P$12</f>
        <v>0</v>
      </c>
      <c r="M13" s="51">
        <f>+'Joaquín LR'!$P$13</f>
        <v>0</v>
      </c>
      <c r="N13" s="51">
        <f>+'Joaquín LR'!$P$14</f>
        <v>0</v>
      </c>
      <c r="O13" s="51">
        <f>+'Joaquín LR'!$P$15</f>
        <v>0</v>
      </c>
      <c r="P13" s="52">
        <f>SUM(D13:O13)</f>
        <v>6</v>
      </c>
      <c r="Q13" s="18" t="s">
        <v>99</v>
      </c>
    </row>
    <row r="14" spans="1:17" ht="27" customHeight="1" x14ac:dyDescent="0.25">
      <c r="A14" s="53">
        <v>10</v>
      </c>
      <c r="B14" s="49">
        <f>+Pablo!$A$2</f>
        <v>25762</v>
      </c>
      <c r="C14" s="50" t="str">
        <f>+Pablo!$B$2</f>
        <v>Jose Pablo Muñoz de Solano Cardona</v>
      </c>
      <c r="D14" s="51">
        <f>+Pablo!$P$4</f>
        <v>0</v>
      </c>
      <c r="E14" s="51">
        <f>+Pablo!$P$5</f>
        <v>1</v>
      </c>
      <c r="F14" s="51">
        <f>+Pablo!$P$6</f>
        <v>3</v>
      </c>
      <c r="G14" s="51">
        <f>+Pablo!$P$7</f>
        <v>0</v>
      </c>
      <c r="H14" s="51">
        <f>+Pablo!$P$8</f>
        <v>1</v>
      </c>
      <c r="I14" s="51">
        <f>+Pablo!$P$9</f>
        <v>0</v>
      </c>
      <c r="J14" s="51">
        <f>+Pablo!$P$10</f>
        <v>0</v>
      </c>
      <c r="K14" s="51">
        <f>+Pablo!$P$11</f>
        <v>0</v>
      </c>
      <c r="L14" s="51">
        <f>+Pablo!$P$12</f>
        <v>0</v>
      </c>
      <c r="M14" s="51">
        <f>+Pablo!$P$13</f>
        <v>0</v>
      </c>
      <c r="N14" s="51">
        <f>+Pablo!$P$14</f>
        <v>0</v>
      </c>
      <c r="O14" s="51">
        <f>+Pablo!$P$15</f>
        <v>0</v>
      </c>
      <c r="P14" s="52">
        <f>SUM(D14:O14)</f>
        <v>5</v>
      </c>
      <c r="Q14" s="59" t="s">
        <v>69</v>
      </c>
    </row>
    <row r="15" spans="1:17" ht="27" customHeight="1" x14ac:dyDescent="0.25">
      <c r="A15" s="53">
        <v>11</v>
      </c>
      <c r="B15" s="49">
        <f>+Arriaga!$A$2</f>
        <v>16537</v>
      </c>
      <c r="C15" s="50" t="str">
        <f>+Arriaga!$B$2</f>
        <v>Francisco Arriaga</v>
      </c>
      <c r="D15" s="51">
        <f>+Arriaga!$P$4</f>
        <v>0</v>
      </c>
      <c r="E15" s="51">
        <f>+Arriaga!$P$5</f>
        <v>0</v>
      </c>
      <c r="F15" s="51">
        <f>+Arriaga!$P$6</f>
        <v>1</v>
      </c>
      <c r="G15" s="51">
        <f>+Arriaga!$P$7</f>
        <v>3</v>
      </c>
      <c r="H15" s="51">
        <f>+Arriaga!$P$8</f>
        <v>0</v>
      </c>
      <c r="I15" s="51">
        <f>+Arriaga!$P$9</f>
        <v>0</v>
      </c>
      <c r="J15" s="51">
        <f>+Arriaga!$P$10</f>
        <v>0</v>
      </c>
      <c r="K15" s="51">
        <f>+Arriaga!$P$11</f>
        <v>0</v>
      </c>
      <c r="L15" s="51">
        <f>+Arriaga!$P$12</f>
        <v>0</v>
      </c>
      <c r="M15" s="51">
        <f>+Arriaga!$P$13</f>
        <v>0</v>
      </c>
      <c r="N15" s="51">
        <f>+Arriaga!$P$14</f>
        <v>0</v>
      </c>
      <c r="O15" s="51">
        <f>+Arriaga!$P$15</f>
        <v>0</v>
      </c>
      <c r="P15" s="52">
        <f>SUM(D15:O15)</f>
        <v>4</v>
      </c>
      <c r="Q15" s="59" t="s">
        <v>75</v>
      </c>
    </row>
    <row r="16" spans="1:17" ht="27" customHeight="1" x14ac:dyDescent="0.25">
      <c r="A16" s="53">
        <v>12</v>
      </c>
      <c r="B16" s="49">
        <f>+'Daniel '!$A$2</f>
        <v>8676</v>
      </c>
      <c r="C16" s="50" t="str">
        <f>+'Daniel '!$B$2</f>
        <v>Daniel Álvarez Labrado</v>
      </c>
      <c r="D16" s="51">
        <f>+'Daniel '!$P$4</f>
        <v>0</v>
      </c>
      <c r="E16" s="51">
        <f>+'Daniel '!$P$5</f>
        <v>0</v>
      </c>
      <c r="F16" s="51">
        <f>+'Daniel '!$P$6</f>
        <v>0</v>
      </c>
      <c r="G16" s="51">
        <f>+'Daniel '!$P$7</f>
        <v>1</v>
      </c>
      <c r="H16" s="51">
        <f>+'Daniel '!$P$8</f>
        <v>1</v>
      </c>
      <c r="I16" s="51">
        <f>+'Daniel '!$P$9</f>
        <v>0</v>
      </c>
      <c r="J16" s="51">
        <f>+'Daniel '!$P$10</f>
        <v>1</v>
      </c>
      <c r="K16" s="51">
        <f>+'Daniel '!$P$11</f>
        <v>0</v>
      </c>
      <c r="L16" s="51">
        <f>+'Daniel '!$P$12</f>
        <v>0</v>
      </c>
      <c r="M16" s="51">
        <f>+'Daniel '!$P$13</f>
        <v>0</v>
      </c>
      <c r="N16" s="51">
        <f>+'Daniel '!$P$14</f>
        <v>0</v>
      </c>
      <c r="O16" s="51">
        <f>+'Daniel '!$P$15</f>
        <v>0</v>
      </c>
      <c r="P16" s="52">
        <f>SUM(D16:O16)</f>
        <v>3</v>
      </c>
      <c r="Q16" s="18" t="s">
        <v>94</v>
      </c>
    </row>
    <row r="17" spans="1:17" ht="27" customHeight="1" x14ac:dyDescent="0.25">
      <c r="A17" s="53">
        <v>13</v>
      </c>
      <c r="B17" s="49">
        <f>+Julián!$A$2</f>
        <v>22741</v>
      </c>
      <c r="C17" s="50" t="str">
        <f>+Julián!$B$2</f>
        <v>Julián Fernández Rejas</v>
      </c>
      <c r="D17" s="51">
        <f>+Julián!$P$4</f>
        <v>0</v>
      </c>
      <c r="E17" s="51">
        <f>+Julián!$P$5</f>
        <v>1</v>
      </c>
      <c r="F17" s="51">
        <f>+Julián!$P$6</f>
        <v>0</v>
      </c>
      <c r="G17" s="51">
        <f>+Julián!$P$7</f>
        <v>0</v>
      </c>
      <c r="H17" s="51">
        <f>+Julián!$P$8</f>
        <v>1</v>
      </c>
      <c r="I17" s="51">
        <f>+Julián!$P$9</f>
        <v>0</v>
      </c>
      <c r="J17" s="51">
        <f>+Julián!$P$10</f>
        <v>0</v>
      </c>
      <c r="K17" s="51">
        <f>+Julián!$P$11</f>
        <v>0</v>
      </c>
      <c r="L17" s="51">
        <f>+Julián!$P$12</f>
        <v>0</v>
      </c>
      <c r="M17" s="51">
        <f>+Julián!$P$13</f>
        <v>0</v>
      </c>
      <c r="N17" s="51">
        <f>+Julián!$P$14</f>
        <v>0</v>
      </c>
      <c r="O17" s="51">
        <f>+Julián!$P$15</f>
        <v>0</v>
      </c>
      <c r="P17" s="52">
        <f>SUM(D17:O17)</f>
        <v>2</v>
      </c>
      <c r="Q17" s="18" t="s">
        <v>90</v>
      </c>
    </row>
    <row r="18" spans="1:17" ht="27" customHeight="1" x14ac:dyDescent="0.25">
      <c r="A18" s="53">
        <v>14</v>
      </c>
      <c r="B18" s="49">
        <f>+Panisello!$A$2</f>
        <v>7296</v>
      </c>
      <c r="C18" s="50" t="str">
        <f>+Panisello!$B$2</f>
        <v>Eduardo Panisello</v>
      </c>
      <c r="D18" s="51">
        <f>+Panisello!$P$4</f>
        <v>0</v>
      </c>
      <c r="E18" s="51">
        <f>+Panisello!$P$5</f>
        <v>0</v>
      </c>
      <c r="F18" s="51">
        <f>+Panisello!$P$6</f>
        <v>0</v>
      </c>
      <c r="G18" s="51">
        <f>+Panisello!$P$7</f>
        <v>0</v>
      </c>
      <c r="H18" s="51">
        <f>+Panisello!$P$8</f>
        <v>0</v>
      </c>
      <c r="I18" s="51">
        <f>+Panisello!$P$9</f>
        <v>0</v>
      </c>
      <c r="J18" s="51">
        <f>+Panisello!$P$10</f>
        <v>0</v>
      </c>
      <c r="K18" s="51">
        <f>+Panisello!$P$11</f>
        <v>1</v>
      </c>
      <c r="L18" s="51">
        <f>+Panisello!$P$12</f>
        <v>0</v>
      </c>
      <c r="M18" s="51">
        <f>+Panisello!$P$13</f>
        <v>0</v>
      </c>
      <c r="N18" s="51">
        <f>+Panisello!$P$14</f>
        <v>0</v>
      </c>
      <c r="O18" s="51">
        <f>+Panisello!$P$15</f>
        <v>0</v>
      </c>
      <c r="P18" s="52">
        <f>SUM(D18:O18)</f>
        <v>1</v>
      </c>
      <c r="Q18" s="59" t="s">
        <v>71</v>
      </c>
    </row>
    <row r="19" spans="1:17" ht="27" customHeight="1" x14ac:dyDescent="0.25">
      <c r="A19" s="53">
        <v>15</v>
      </c>
      <c r="B19" s="49">
        <f>+Guerrero!$A$2</f>
        <v>16127</v>
      </c>
      <c r="C19" s="50" t="str">
        <f>+Guerrero!$B$2</f>
        <v>Enrique Guerrero García</v>
      </c>
      <c r="D19" s="51">
        <f>+Guerrero!$P$4</f>
        <v>0</v>
      </c>
      <c r="E19" s="51">
        <f>+Guerrero!$P$5</f>
        <v>0</v>
      </c>
      <c r="F19" s="51">
        <f>+Guerrero!$P$6</f>
        <v>0</v>
      </c>
      <c r="G19" s="51">
        <f>+Guerrero!$P$7</f>
        <v>0</v>
      </c>
      <c r="H19" s="51">
        <f>+Guerrero!$P$8</f>
        <v>1</v>
      </c>
      <c r="I19" s="51">
        <f>+Guerrero!$P$9</f>
        <v>0</v>
      </c>
      <c r="J19" s="51">
        <f>+Guerrero!$P$10</f>
        <v>0</v>
      </c>
      <c r="K19" s="51">
        <f>+Guerrero!$P$11</f>
        <v>0</v>
      </c>
      <c r="L19" s="51">
        <f>+Guerrero!$P$12</f>
        <v>0</v>
      </c>
      <c r="M19" s="51">
        <f>+Guerrero!$P$13</f>
        <v>0</v>
      </c>
      <c r="N19" s="51">
        <f>+Guerrero!$P$14</f>
        <v>0</v>
      </c>
      <c r="O19" s="51">
        <f>+Guerrero!$P$15</f>
        <v>0</v>
      </c>
      <c r="P19" s="52">
        <f>SUM(D19:O19)</f>
        <v>1</v>
      </c>
      <c r="Q19" s="18" t="s">
        <v>107</v>
      </c>
    </row>
    <row r="20" spans="1:17" ht="27" customHeight="1" x14ac:dyDescent="0.25">
      <c r="A20" s="53">
        <v>16</v>
      </c>
      <c r="B20" s="49">
        <f>+Arguedas!$A$2</f>
        <v>21737</v>
      </c>
      <c r="C20" s="50" t="str">
        <f>+Arguedas!$B$2</f>
        <v>Javier Arguedas</v>
      </c>
      <c r="D20" s="51">
        <f>+Arguedas!$P$4</f>
        <v>0</v>
      </c>
      <c r="E20" s="51">
        <f>+Arguedas!$P$5</f>
        <v>0</v>
      </c>
      <c r="F20" s="51">
        <f>+Arguedas!$P$6</f>
        <v>0</v>
      </c>
      <c r="G20" s="51">
        <f>+Arguedas!$P$7</f>
        <v>0</v>
      </c>
      <c r="H20" s="51">
        <f>+Arguedas!$P$8</f>
        <v>0</v>
      </c>
      <c r="I20" s="51">
        <f>+Arguedas!$P$9</f>
        <v>0</v>
      </c>
      <c r="J20" s="51">
        <f>+Arguedas!$P$10</f>
        <v>1</v>
      </c>
      <c r="K20" s="51">
        <f>+Arguedas!$P$11</f>
        <v>0</v>
      </c>
      <c r="L20" s="51">
        <f>+Arguedas!$P$12</f>
        <v>0</v>
      </c>
      <c r="M20" s="51">
        <f>+Arguedas!$P$13</f>
        <v>0</v>
      </c>
      <c r="N20" s="51">
        <f>+Arguedas!$P$14</f>
        <v>0</v>
      </c>
      <c r="O20" s="51">
        <f>+Arguedas!$P$15</f>
        <v>0</v>
      </c>
      <c r="P20" s="52">
        <f>SUM(D20:O20)</f>
        <v>1</v>
      </c>
      <c r="Q20" s="59" t="s">
        <v>77</v>
      </c>
    </row>
    <row r="21" spans="1:17" ht="27" customHeight="1" x14ac:dyDescent="0.25">
      <c r="A21" s="53">
        <v>17</v>
      </c>
      <c r="B21" s="49">
        <f>+Bellmont!$A$2</f>
        <v>23944</v>
      </c>
      <c r="C21" s="50" t="str">
        <f>+Bellmont!$B$2</f>
        <v>Antonio Bellmont Corrochano</v>
      </c>
      <c r="D21" s="51">
        <f>+Bellmont!$P$4</f>
        <v>0</v>
      </c>
      <c r="E21" s="51">
        <f>+Bellmont!$P$5</f>
        <v>0</v>
      </c>
      <c r="F21" s="51">
        <f>+Bellmont!$P$6</f>
        <v>0</v>
      </c>
      <c r="G21" s="51">
        <f>+Bellmont!$P$7</f>
        <v>0</v>
      </c>
      <c r="H21" s="51">
        <f>+Bellmont!$P$8</f>
        <v>0</v>
      </c>
      <c r="I21" s="51">
        <f>+Bellmont!$P$9</f>
        <v>0</v>
      </c>
      <c r="J21" s="51">
        <f>+Bellmont!$P$10</f>
        <v>0</v>
      </c>
      <c r="K21" s="51">
        <f>+Bellmont!$P$11</f>
        <v>0</v>
      </c>
      <c r="L21" s="51">
        <f>+Bellmont!$P$12</f>
        <v>0</v>
      </c>
      <c r="M21" s="51">
        <f>+Bellmont!$P$13</f>
        <v>0</v>
      </c>
      <c r="N21" s="51">
        <f>+Bellmont!$P$14</f>
        <v>0</v>
      </c>
      <c r="O21" s="51">
        <f>+Bellmont!$P$15</f>
        <v>0</v>
      </c>
      <c r="P21" s="52">
        <f>SUM(D21:O21)</f>
        <v>0</v>
      </c>
      <c r="Q21" s="59" t="s">
        <v>92</v>
      </c>
    </row>
    <row r="22" spans="1:17" ht="27" customHeight="1" x14ac:dyDescent="0.25">
      <c r="A22" s="53">
        <v>18</v>
      </c>
      <c r="B22" s="49">
        <f>+Alcor!$A$2</f>
        <v>17991</v>
      </c>
      <c r="C22" s="50" t="str">
        <f>+Alcor!$B$2</f>
        <v>Enrique Alcor Cabrerizo</v>
      </c>
      <c r="D22" s="51">
        <f>+Alcor!$P$4</f>
        <v>0</v>
      </c>
      <c r="E22" s="51">
        <f>+Alcor!$P$5</f>
        <v>0</v>
      </c>
      <c r="F22" s="51">
        <f>+Alcor!$P$6</f>
        <v>0</v>
      </c>
      <c r="G22" s="51">
        <f>+Alcor!$P$7</f>
        <v>0</v>
      </c>
      <c r="H22" s="51">
        <f>+Alcor!$P$8</f>
        <v>0</v>
      </c>
      <c r="I22" s="51">
        <f>+Alcor!$P$9</f>
        <v>0</v>
      </c>
      <c r="J22" s="51">
        <f>+Alcor!$P$10</f>
        <v>0</v>
      </c>
      <c r="K22" s="51">
        <f>+Alcor!$P$11</f>
        <v>0</v>
      </c>
      <c r="L22" s="51">
        <f>+Alcor!$P$12</f>
        <v>0</v>
      </c>
      <c r="M22" s="51">
        <f>+Alcor!$P$13</f>
        <v>0</v>
      </c>
      <c r="N22" s="51">
        <f>+Alcor!$P$14</f>
        <v>0</v>
      </c>
      <c r="O22" s="51">
        <f>+Alcor!$P$15</f>
        <v>0</v>
      </c>
      <c r="P22" s="52">
        <f>SUM(D22:O22)</f>
        <v>0</v>
      </c>
      <c r="Q22" s="18" t="s">
        <v>96</v>
      </c>
    </row>
    <row r="23" spans="1:17" ht="27" customHeight="1" x14ac:dyDescent="0.25">
      <c r="A23" s="53">
        <v>19</v>
      </c>
      <c r="B23" s="49" t="str">
        <f>+'R'!A2</f>
        <v>NºFeder</v>
      </c>
      <c r="C23" s="50" t="str">
        <f>+'R'!$B$2</f>
        <v>Nombre</v>
      </c>
      <c r="D23" s="51">
        <f>+'R'!$P$4</f>
        <v>0</v>
      </c>
      <c r="E23" s="51">
        <f>+'R'!$P$5</f>
        <v>0</v>
      </c>
      <c r="F23" s="51">
        <f>+'R'!$P$6</f>
        <v>0</v>
      </c>
      <c r="G23" s="51">
        <f>+'R'!$P$7</f>
        <v>0</v>
      </c>
      <c r="H23" s="51">
        <f>+'R'!$P$8</f>
        <v>0</v>
      </c>
      <c r="I23" s="51">
        <f>+'R'!$P$9</f>
        <v>0</v>
      </c>
      <c r="J23" s="51">
        <f>+'R'!$P$10</f>
        <v>0</v>
      </c>
      <c r="K23" s="51">
        <f>+'R'!$P$11</f>
        <v>0</v>
      </c>
      <c r="L23" s="51">
        <f>+'R'!$P$12</f>
        <v>0</v>
      </c>
      <c r="M23" s="51">
        <f>+'R'!$P$13</f>
        <v>0</v>
      </c>
      <c r="N23" s="51">
        <f>+'R'!$P$14</f>
        <v>0</v>
      </c>
      <c r="O23" s="51">
        <f>+'R'!$P$15</f>
        <v>0</v>
      </c>
      <c r="P23" s="52">
        <f>SUM(D23:O23)</f>
        <v>0</v>
      </c>
      <c r="Q23" s="18" t="s">
        <v>2</v>
      </c>
    </row>
    <row r="24" spans="1:17" ht="27" customHeight="1" x14ac:dyDescent="0.25">
      <c r="A24" s="53">
        <v>20</v>
      </c>
      <c r="B24" s="49" t="str">
        <f>+S!$A$2</f>
        <v>NºFeder</v>
      </c>
      <c r="C24" s="50" t="str">
        <f>+S!$B$2</f>
        <v>Nombre</v>
      </c>
      <c r="D24" s="51">
        <f>+S!$P$4</f>
        <v>0</v>
      </c>
      <c r="E24" s="51">
        <f>+S!$P$5</f>
        <v>0</v>
      </c>
      <c r="F24" s="51">
        <f>+S!$P$6</f>
        <v>0</v>
      </c>
      <c r="G24" s="51">
        <f>+S!$P$7</f>
        <v>0</v>
      </c>
      <c r="H24" s="51">
        <f>+S!$P$8</f>
        <v>0</v>
      </c>
      <c r="I24" s="51">
        <f>+S!$P$9</f>
        <v>0</v>
      </c>
      <c r="J24" s="51">
        <f>+S!$P$10</f>
        <v>0</v>
      </c>
      <c r="K24" s="51">
        <f>+S!$P$11</f>
        <v>0</v>
      </c>
      <c r="L24" s="51">
        <f>+S!$P$12</f>
        <v>0</v>
      </c>
      <c r="M24" s="51">
        <f>+S!$P$13</f>
        <v>0</v>
      </c>
      <c r="N24" s="51">
        <f>+S!$P$14</f>
        <v>0</v>
      </c>
      <c r="O24" s="51">
        <f>+S!$P$15</f>
        <v>0</v>
      </c>
      <c r="P24" s="52">
        <f>SUM(D24:O24)</f>
        <v>0</v>
      </c>
      <c r="Q24" s="18" t="s">
        <v>3</v>
      </c>
    </row>
  </sheetData>
  <sheetProtection sheet="1" objects="1" scenarios="1"/>
  <sortState xmlns:xlrd2="http://schemas.microsoft.com/office/spreadsheetml/2017/richdata2" ref="A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8.28515625" style="2" bestFit="1" customWidth="1"/>
    <col min="18" max="16384" width="11.42578125" style="1"/>
  </cols>
  <sheetData>
    <row r="1" spans="1:17" x14ac:dyDescent="0.25">
      <c r="A1"/>
    </row>
    <row r="2" spans="1:17" ht="26.25" customHeight="1" x14ac:dyDescent="0.4">
      <c r="D2" s="173" t="s">
        <v>97</v>
      </c>
      <c r="E2" s="174"/>
      <c r="F2" s="174"/>
      <c r="G2" s="175"/>
      <c r="H2" s="7" t="s">
        <v>32</v>
      </c>
      <c r="I2" s="174"/>
      <c r="J2" s="174"/>
      <c r="K2" s="174"/>
      <c r="L2" s="174"/>
      <c r="M2" s="174"/>
      <c r="N2" s="174"/>
      <c r="O2" s="174"/>
    </row>
    <row r="3" spans="1:17" ht="18.75" thickBot="1" x14ac:dyDescent="0.3"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</row>
    <row r="4" spans="1:17" s="3" customFormat="1" ht="18.75" thickBot="1" x14ac:dyDescent="0.3">
      <c r="A4" s="53" t="s">
        <v>18</v>
      </c>
      <c r="B4" s="148" t="s">
        <v>13</v>
      </c>
      <c r="C4" s="149" t="s">
        <v>1</v>
      </c>
      <c r="D4" s="146">
        <v>45669</v>
      </c>
      <c r="E4" s="146">
        <v>45690</v>
      </c>
      <c r="F4" s="146">
        <v>45718</v>
      </c>
      <c r="G4" s="146">
        <v>45753</v>
      </c>
      <c r="H4" s="146">
        <v>45795</v>
      </c>
      <c r="I4" s="146">
        <v>45816</v>
      </c>
      <c r="J4" s="146">
        <v>45851</v>
      </c>
      <c r="K4" s="146">
        <v>45928</v>
      </c>
      <c r="L4" s="146">
        <v>45931</v>
      </c>
      <c r="M4" s="146">
        <v>45962</v>
      </c>
      <c r="N4" s="146">
        <v>45992</v>
      </c>
      <c r="O4" s="146"/>
      <c r="P4" s="147" t="s">
        <v>0</v>
      </c>
      <c r="Q4" s="15" t="s">
        <v>79</v>
      </c>
    </row>
    <row r="5" spans="1:17" ht="27" customHeight="1" x14ac:dyDescent="0.25">
      <c r="A5" s="53">
        <v>1</v>
      </c>
      <c r="B5" s="140">
        <f>+Flores!$A$2</f>
        <v>21927</v>
      </c>
      <c r="C5" s="141" t="str">
        <f>+Flores!$B$2</f>
        <v>Carlos Flores Samper</v>
      </c>
      <c r="D5" s="142">
        <f>+Flores!$H$4</f>
        <v>518</v>
      </c>
      <c r="E5" s="142">
        <f>+Flores!$H$5</f>
        <v>513</v>
      </c>
      <c r="F5" s="142">
        <f>+Flores!$H$6</f>
        <v>502</v>
      </c>
      <c r="G5" s="142">
        <f>+Flores!$H$7</f>
        <v>512</v>
      </c>
      <c r="H5" s="142">
        <f>+Flores!$H$8</f>
        <v>524</v>
      </c>
      <c r="I5" s="142">
        <f>+Flores!$H$9</f>
        <v>509</v>
      </c>
      <c r="J5" s="142">
        <f>+Flores!$H$10</f>
        <v>503</v>
      </c>
      <c r="K5" s="142">
        <f>+Flores!$H$11</f>
        <v>513</v>
      </c>
      <c r="L5" s="142">
        <f>+Flores!$H$12</f>
        <v>0</v>
      </c>
      <c r="M5" s="142">
        <f>+Flores!$H$13</f>
        <v>0</v>
      </c>
      <c r="N5" s="142">
        <f>+Flores!$H$14</f>
        <v>0</v>
      </c>
      <c r="O5" s="142">
        <f>+Flores!$H$15</f>
        <v>0</v>
      </c>
      <c r="P5" s="143">
        <f>SUM(D5:O5)</f>
        <v>4094</v>
      </c>
      <c r="Q5" s="59" t="s">
        <v>70</v>
      </c>
    </row>
    <row r="6" spans="1:17" ht="27" customHeight="1" x14ac:dyDescent="0.25">
      <c r="A6" s="53">
        <v>2</v>
      </c>
      <c r="B6" s="49">
        <f>+Grzegorz!$A$2</f>
        <v>20850</v>
      </c>
      <c r="C6" s="50" t="str">
        <f>+Grzegorz!$B$2</f>
        <v>Grzegorz Adam</v>
      </c>
      <c r="D6" s="51">
        <f>+Grzegorz!$H$4</f>
        <v>493</v>
      </c>
      <c r="E6" s="51">
        <f>+Grzegorz!$H$5</f>
        <v>515</v>
      </c>
      <c r="F6" s="51">
        <f>+Grzegorz!$H$6</f>
        <v>511</v>
      </c>
      <c r="G6" s="51">
        <f>+Grzegorz!$H$7</f>
        <v>515</v>
      </c>
      <c r="H6" s="51">
        <f>+Grzegorz!$H$8</f>
        <v>517</v>
      </c>
      <c r="I6" s="51">
        <f>+Grzegorz!$H$9</f>
        <v>0</v>
      </c>
      <c r="J6" s="51">
        <f>+Grzegorz!$H$10</f>
        <v>534</v>
      </c>
      <c r="K6" s="51">
        <f>+Grzegorz!$H$11</f>
        <v>516</v>
      </c>
      <c r="L6" s="51">
        <f>+Grzegorz!$H$12</f>
        <v>0</v>
      </c>
      <c r="M6" s="51">
        <f>+Grzegorz!$H$13</f>
        <v>0</v>
      </c>
      <c r="N6" s="51">
        <f>+Grzegorz!$H$14</f>
        <v>0</v>
      </c>
      <c r="O6" s="51">
        <f>+Grzegorz!$H$15</f>
        <v>0</v>
      </c>
      <c r="P6" s="52">
        <f>SUM(D6:O6)</f>
        <v>3601</v>
      </c>
      <c r="Q6" s="59" t="s">
        <v>72</v>
      </c>
    </row>
    <row r="7" spans="1:17" ht="27" customHeight="1" x14ac:dyDescent="0.25">
      <c r="A7" s="53">
        <v>3</v>
      </c>
      <c r="B7" s="49">
        <f>+López!$A$2</f>
        <v>16836</v>
      </c>
      <c r="C7" s="50" t="str">
        <f>+López!$B$2</f>
        <v>Javier López</v>
      </c>
      <c r="D7" s="51">
        <f>+López!$H$4</f>
        <v>497</v>
      </c>
      <c r="E7" s="51">
        <f>+López!$H$5</f>
        <v>505</v>
      </c>
      <c r="F7" s="51">
        <f>+López!$H$6</f>
        <v>512</v>
      </c>
      <c r="G7" s="51">
        <f>+López!$H$7</f>
        <v>529</v>
      </c>
      <c r="H7" s="51">
        <f>+López!$H$8</f>
        <v>519</v>
      </c>
      <c r="I7" s="51">
        <f>+López!$H$9</f>
        <v>0</v>
      </c>
      <c r="J7" s="51">
        <f>+López!$H$10</f>
        <v>500</v>
      </c>
      <c r="K7" s="51">
        <f>+López!$H$11</f>
        <v>502</v>
      </c>
      <c r="L7" s="51">
        <f>+López!$H$12</f>
        <v>0</v>
      </c>
      <c r="M7" s="51">
        <f>+López!$H$13</f>
        <v>0</v>
      </c>
      <c r="N7" s="51">
        <f>+López!$H$14</f>
        <v>0</v>
      </c>
      <c r="O7" s="51">
        <f>+López!$H$15</f>
        <v>0</v>
      </c>
      <c r="P7" s="52">
        <f>SUM(D7:O7)</f>
        <v>3564</v>
      </c>
      <c r="Q7" s="59" t="s">
        <v>68</v>
      </c>
    </row>
    <row r="8" spans="1:17" ht="27" customHeight="1" x14ac:dyDescent="0.25">
      <c r="A8" s="53">
        <v>4</v>
      </c>
      <c r="B8" s="49">
        <f>+Diez!$A$2</f>
        <v>18139</v>
      </c>
      <c r="C8" s="50" t="str">
        <f>+Diez!$B$2</f>
        <v>Fernando Diez</v>
      </c>
      <c r="D8" s="51">
        <f>+Diez!$H$4</f>
        <v>510</v>
      </c>
      <c r="E8" s="51">
        <f>+Diez!$H$5</f>
        <v>529</v>
      </c>
      <c r="F8" s="51">
        <f>+Diez!$H$6</f>
        <v>0</v>
      </c>
      <c r="G8" s="51">
        <f>+Diez!$H$7</f>
        <v>526</v>
      </c>
      <c r="H8" s="51">
        <f>+Diez!$H$8</f>
        <v>0</v>
      </c>
      <c r="I8" s="51">
        <f>+Diez!$H$9</f>
        <v>521</v>
      </c>
      <c r="J8" s="51">
        <f>+Diez!$H$10</f>
        <v>536</v>
      </c>
      <c r="K8" s="51">
        <f>+Diez!$H$11</f>
        <v>516</v>
      </c>
      <c r="L8" s="51">
        <f>+Diez!$H$12</f>
        <v>0</v>
      </c>
      <c r="M8" s="51">
        <f>+Diez!$H$13</f>
        <v>0</v>
      </c>
      <c r="N8" s="51">
        <f>+Diez!$H$14</f>
        <v>0</v>
      </c>
      <c r="O8" s="51">
        <f>+Diez!$H$15</f>
        <v>0</v>
      </c>
      <c r="P8" s="52">
        <f>SUM(D8:O8)</f>
        <v>3138</v>
      </c>
      <c r="Q8" s="59" t="s">
        <v>74</v>
      </c>
    </row>
    <row r="9" spans="1:17" ht="27" customHeight="1" x14ac:dyDescent="0.25">
      <c r="A9" s="53">
        <v>5</v>
      </c>
      <c r="B9" s="49">
        <f>+Bañeza!$A$2</f>
        <v>23833</v>
      </c>
      <c r="C9" s="50" t="str">
        <f>+Bañeza!$B$2</f>
        <v>Jose Manuel Bañeza Paniagua</v>
      </c>
      <c r="D9" s="51">
        <f>+Bañeza!$H$4</f>
        <v>0</v>
      </c>
      <c r="E9" s="51">
        <f>+Bañeza!$H$5</f>
        <v>518</v>
      </c>
      <c r="F9" s="51">
        <f>+Bañeza!$H$6</f>
        <v>513</v>
      </c>
      <c r="G9" s="51">
        <f>+Bañeza!$H$7</f>
        <v>497</v>
      </c>
      <c r="H9" s="51">
        <f>+Bañeza!$H$8</f>
        <v>0</v>
      </c>
      <c r="I9" s="51">
        <f>+Bañeza!$H$9</f>
        <v>0</v>
      </c>
      <c r="J9" s="51">
        <f>+Bañeza!$H$10</f>
        <v>497</v>
      </c>
      <c r="K9" s="51">
        <f>+Bañeza!$H$11</f>
        <v>503</v>
      </c>
      <c r="L9" s="51">
        <f>+Bañeza!$H$12</f>
        <v>0</v>
      </c>
      <c r="M9" s="51">
        <f>+Bañeza!$H$13</f>
        <v>0</v>
      </c>
      <c r="N9" s="51">
        <f>+Bañeza!$H$14</f>
        <v>0</v>
      </c>
      <c r="O9" s="51">
        <f>+Bañeza!$H$15</f>
        <v>0</v>
      </c>
      <c r="P9" s="52">
        <f>SUM(D9:O9)</f>
        <v>2528</v>
      </c>
      <c r="Q9" s="59" t="s">
        <v>73</v>
      </c>
    </row>
    <row r="10" spans="1:17" ht="27" customHeight="1" x14ac:dyDescent="0.25">
      <c r="A10" s="53">
        <v>6</v>
      </c>
      <c r="B10" s="49">
        <f>+'Joaquín LR'!$A$2</f>
        <v>23683</v>
      </c>
      <c r="C10" s="50" t="str">
        <f>+'Joaquín LR'!$B$2</f>
        <v>Joaquín López Ruiz</v>
      </c>
      <c r="D10" s="51">
        <f>+'Joaquín LR'!$H$4</f>
        <v>530</v>
      </c>
      <c r="E10" s="51">
        <f>+'Joaquín LR'!$H$5</f>
        <v>526</v>
      </c>
      <c r="F10" s="51">
        <f>+'Joaquín LR'!$H$6</f>
        <v>499</v>
      </c>
      <c r="G10" s="51">
        <f>+'Joaquín LR'!$H$7</f>
        <v>0</v>
      </c>
      <c r="H10" s="51">
        <f>+'Joaquín LR'!$H$8</f>
        <v>513</v>
      </c>
      <c r="I10" s="51">
        <f>+'Joaquín LR'!$H$9</f>
        <v>0</v>
      </c>
      <c r="J10" s="51">
        <f>+'Joaquín LR'!$H$10</f>
        <v>0</v>
      </c>
      <c r="K10" s="51">
        <f>+'Joaquín LR'!$H$11</f>
        <v>0</v>
      </c>
      <c r="L10" s="51">
        <f>+'Joaquín LR'!$H$12</f>
        <v>0</v>
      </c>
      <c r="M10" s="51">
        <f>+'Joaquín LR'!$H$13</f>
        <v>0</v>
      </c>
      <c r="N10" s="51">
        <f>+'Joaquín LR'!$H$14</f>
        <v>0</v>
      </c>
      <c r="O10" s="51">
        <f>+'Joaquín LR'!$H$15</f>
        <v>0</v>
      </c>
      <c r="P10" s="52">
        <f>SUM(D10:O10)</f>
        <v>2068</v>
      </c>
      <c r="Q10" s="18" t="s">
        <v>99</v>
      </c>
    </row>
    <row r="11" spans="1:17" ht="27" customHeight="1" x14ac:dyDescent="0.25">
      <c r="A11" s="53">
        <v>7</v>
      </c>
      <c r="B11" s="49">
        <f>+Arjona!$A$2</f>
        <v>22811</v>
      </c>
      <c r="C11" s="50" t="str">
        <f>+Arjona!$B$2</f>
        <v>Ramón Arjona Martínez</v>
      </c>
      <c r="D11" s="51">
        <f>+Arjona!$H$4</f>
        <v>0</v>
      </c>
      <c r="E11" s="51">
        <f>+Arjona!$H$5</f>
        <v>449</v>
      </c>
      <c r="F11" s="51">
        <f>+Arjona!$H$6</f>
        <v>486</v>
      </c>
      <c r="G11" s="51">
        <f>+Arjona!$H$7</f>
        <v>478</v>
      </c>
      <c r="H11" s="51">
        <f>+Arjona!$H$8</f>
        <v>481</v>
      </c>
      <c r="I11" s="51">
        <f>+Arjona!$H$9</f>
        <v>0</v>
      </c>
      <c r="J11" s="51">
        <f>+Arjona!$H$10</f>
        <v>0</v>
      </c>
      <c r="K11" s="51">
        <f>+Arjona!$H$11</f>
        <v>0</v>
      </c>
      <c r="L11" s="51">
        <f>+Arjona!$H$12</f>
        <v>0</v>
      </c>
      <c r="M11" s="51">
        <f>+Arjona!$H$13</f>
        <v>0</v>
      </c>
      <c r="N11" s="51">
        <f>+Arjona!$H$14</f>
        <v>0</v>
      </c>
      <c r="O11" s="51">
        <f>+Arjona!$H$15</f>
        <v>0</v>
      </c>
      <c r="P11" s="52">
        <f>SUM(D11:O11)</f>
        <v>1894</v>
      </c>
      <c r="Q11" s="59" t="s">
        <v>78</v>
      </c>
    </row>
    <row r="12" spans="1:17" ht="27" customHeight="1" x14ac:dyDescent="0.25">
      <c r="A12" s="53">
        <v>8</v>
      </c>
      <c r="B12" s="49">
        <f>+'Daniel '!$A$2</f>
        <v>8676</v>
      </c>
      <c r="C12" s="50" t="str">
        <f>+'Daniel '!$B$2</f>
        <v>Daniel Álvarez Labrado</v>
      </c>
      <c r="D12" s="51">
        <f>+'Daniel '!$H$4</f>
        <v>0</v>
      </c>
      <c r="E12" s="51">
        <f>+'Daniel '!$H$5</f>
        <v>0</v>
      </c>
      <c r="F12" s="51">
        <f>+'Daniel '!$H$6</f>
        <v>0</v>
      </c>
      <c r="G12" s="51">
        <f>+'Daniel '!$H$7</f>
        <v>550</v>
      </c>
      <c r="H12" s="51">
        <f>+'Daniel '!$H$8</f>
        <v>548</v>
      </c>
      <c r="I12" s="51">
        <f>+'Daniel '!$H$9</f>
        <v>0</v>
      </c>
      <c r="J12" s="51">
        <f>+'Daniel '!$H$10</f>
        <v>535</v>
      </c>
      <c r="K12" s="51">
        <f>+'Daniel '!$H$11</f>
        <v>0</v>
      </c>
      <c r="L12" s="51">
        <f>+'Daniel '!$H$12</f>
        <v>0</v>
      </c>
      <c r="M12" s="51">
        <f>+'Daniel '!$H$13</f>
        <v>0</v>
      </c>
      <c r="N12" s="51">
        <f>+'Daniel '!$H$14</f>
        <v>0</v>
      </c>
      <c r="O12" s="51">
        <f>+'Daniel '!$H$15</f>
        <v>0</v>
      </c>
      <c r="P12" s="52">
        <f>SUM(D12:O12)</f>
        <v>1633</v>
      </c>
      <c r="Q12" s="18" t="s">
        <v>94</v>
      </c>
    </row>
    <row r="13" spans="1:17" ht="27" customHeight="1" x14ac:dyDescent="0.25">
      <c r="A13" s="53">
        <v>9</v>
      </c>
      <c r="B13" s="49">
        <f>+Montse!$A$2</f>
        <v>20690</v>
      </c>
      <c r="C13" s="50" t="str">
        <f>+Montse!$B$2</f>
        <v>Montserrat Fuente Hernández</v>
      </c>
      <c r="D13" s="51">
        <f>+Montse!$H$4</f>
        <v>0</v>
      </c>
      <c r="E13" s="51">
        <f>+Montse!$H$5</f>
        <v>394</v>
      </c>
      <c r="F13" s="51">
        <f>+Montse!$H$6</f>
        <v>416</v>
      </c>
      <c r="G13" s="51">
        <f>+Montse!$H$7</f>
        <v>378</v>
      </c>
      <c r="H13" s="51">
        <f>+Montse!$H$8</f>
        <v>425</v>
      </c>
      <c r="I13" s="51">
        <f>+Montse!$H$9</f>
        <v>0</v>
      </c>
      <c r="J13" s="51">
        <f>+Montse!$H$10</f>
        <v>0</v>
      </c>
      <c r="K13" s="51">
        <f>+Montse!$H$11</f>
        <v>0</v>
      </c>
      <c r="L13" s="51">
        <f>+Montse!$H$12</f>
        <v>0</v>
      </c>
      <c r="M13" s="51">
        <f>+Montse!$H$13</f>
        <v>0</v>
      </c>
      <c r="N13" s="51">
        <f>+Montse!$H$14</f>
        <v>0</v>
      </c>
      <c r="O13" s="51">
        <f>+Montse!$H$15</f>
        <v>0</v>
      </c>
      <c r="P13" s="52">
        <f>SUM(D13:O13)</f>
        <v>1613</v>
      </c>
      <c r="Q13" s="59" t="s">
        <v>67</v>
      </c>
    </row>
    <row r="14" spans="1:17" ht="27" customHeight="1" x14ac:dyDescent="0.25">
      <c r="A14" s="53">
        <v>10</v>
      </c>
      <c r="B14" s="49">
        <f>+Pablo!$A$2</f>
        <v>25762</v>
      </c>
      <c r="C14" s="50" t="str">
        <f>+Pablo!$B$2</f>
        <v>Jose Pablo Muñoz de Solano Cardona</v>
      </c>
      <c r="D14" s="51">
        <f>+Pablo!$H$4</f>
        <v>0</v>
      </c>
      <c r="E14" s="51">
        <f>+Pablo!$H$5</f>
        <v>508</v>
      </c>
      <c r="F14" s="51">
        <f>+Pablo!$H$6</f>
        <v>537</v>
      </c>
      <c r="G14" s="51">
        <f>+Pablo!$H$7</f>
        <v>0</v>
      </c>
      <c r="H14" s="51">
        <f>+Pablo!$H$8</f>
        <v>507</v>
      </c>
      <c r="I14" s="51">
        <f>+Pablo!$H$9</f>
        <v>0</v>
      </c>
      <c r="J14" s="51">
        <f>+Pablo!$H$10</f>
        <v>0</v>
      </c>
      <c r="K14" s="51">
        <f>+Pablo!$H$11</f>
        <v>0</v>
      </c>
      <c r="L14" s="51">
        <f>+Pablo!$H$12</f>
        <v>0</v>
      </c>
      <c r="M14" s="51">
        <f>+Pablo!$H$13</f>
        <v>0</v>
      </c>
      <c r="N14" s="51">
        <f>+Pablo!$H$14</f>
        <v>0</v>
      </c>
      <c r="O14" s="51">
        <f>+Pablo!$H$15</f>
        <v>0</v>
      </c>
      <c r="P14" s="52">
        <f>SUM(D14:O14)</f>
        <v>1552</v>
      </c>
      <c r="Q14" s="59" t="s">
        <v>69</v>
      </c>
    </row>
    <row r="15" spans="1:17" ht="27" customHeight="1" x14ac:dyDescent="0.25">
      <c r="A15" s="53">
        <v>11</v>
      </c>
      <c r="B15" s="49">
        <f>+'José Ign MB'!$A$2</f>
        <v>17231</v>
      </c>
      <c r="C15" s="50" t="str">
        <f>+'José Ign MB'!$B$2</f>
        <v>José Ignacio Martínez Bartolomé</v>
      </c>
      <c r="D15" s="51">
        <f>+'José Ign MB'!$H$4</f>
        <v>475</v>
      </c>
      <c r="E15" s="51">
        <f>+'José Ign MB'!$H$5</f>
        <v>0</v>
      </c>
      <c r="F15" s="51">
        <f>+'José Ign MB'!$H$6</f>
        <v>0</v>
      </c>
      <c r="G15" s="51">
        <f>+'José Ign MB'!$H$7</f>
        <v>0</v>
      </c>
      <c r="H15" s="51">
        <f>+'José Ign MB'!$H$8</f>
        <v>0</v>
      </c>
      <c r="I15" s="51">
        <f>+'José Ign MB'!$H$9</f>
        <v>491</v>
      </c>
      <c r="J15" s="51">
        <f>+'José Ign MB'!$H$10</f>
        <v>501</v>
      </c>
      <c r="K15" s="51">
        <f>+'José Ign MB'!$H$11</f>
        <v>0</v>
      </c>
      <c r="L15" s="51">
        <f>+'José Ign MB'!$H$12</f>
        <v>0</v>
      </c>
      <c r="M15" s="51">
        <f>+'José Ign MB'!$H$13</f>
        <v>0</v>
      </c>
      <c r="N15" s="51">
        <f>+'José Ign MB'!$H$14</f>
        <v>0</v>
      </c>
      <c r="O15" s="51">
        <f>+'José Ign MB'!$H$15</f>
        <v>0</v>
      </c>
      <c r="P15" s="52">
        <f>SUM(D15:O15)</f>
        <v>1467</v>
      </c>
      <c r="Q15" s="18" t="s">
        <v>101</v>
      </c>
    </row>
    <row r="16" spans="1:17" ht="27" customHeight="1" x14ac:dyDescent="0.25">
      <c r="A16" s="53">
        <v>12</v>
      </c>
      <c r="B16" s="49">
        <f>+Julián!$A$2</f>
        <v>22741</v>
      </c>
      <c r="C16" s="50" t="str">
        <f>+Julián!$B$2</f>
        <v>Julián Fernández Rejas</v>
      </c>
      <c r="D16" s="51">
        <f>+Julián!$H$4</f>
        <v>0</v>
      </c>
      <c r="E16" s="51">
        <f>+Julián!$H$5</f>
        <v>552</v>
      </c>
      <c r="F16" s="51">
        <f>+Julián!$H$6</f>
        <v>0</v>
      </c>
      <c r="G16" s="51">
        <f>+Julián!$H$7</f>
        <v>0</v>
      </c>
      <c r="H16" s="51">
        <f>+Julián!$H$8</f>
        <v>547</v>
      </c>
      <c r="I16" s="51">
        <f>+Julián!$H$9</f>
        <v>0</v>
      </c>
      <c r="J16" s="51">
        <f>+Julián!$H$10</f>
        <v>0</v>
      </c>
      <c r="K16" s="51">
        <f>+Julián!$H$11</f>
        <v>0</v>
      </c>
      <c r="L16" s="51">
        <f>+Julián!$H$12</f>
        <v>0</v>
      </c>
      <c r="M16" s="51">
        <f>+Julián!$H$13</f>
        <v>0</v>
      </c>
      <c r="N16" s="51">
        <f>+Julián!$H$14</f>
        <v>0</v>
      </c>
      <c r="O16" s="51">
        <f>+Julián!$H$15</f>
        <v>0</v>
      </c>
      <c r="P16" s="52">
        <f>SUM(D16:O16)</f>
        <v>1099</v>
      </c>
      <c r="Q16" s="18" t="s">
        <v>90</v>
      </c>
    </row>
    <row r="17" spans="1:17" ht="27" customHeight="1" x14ac:dyDescent="0.25">
      <c r="A17" s="53">
        <v>13</v>
      </c>
      <c r="B17" s="49">
        <f>+Arriaga!$A$2</f>
        <v>16537</v>
      </c>
      <c r="C17" s="50" t="str">
        <f>+Arriaga!$B$2</f>
        <v>Francisco Arriaga</v>
      </c>
      <c r="D17" s="51">
        <f>+Arriaga!$H$4</f>
        <v>0</v>
      </c>
      <c r="E17" s="51">
        <f>+Arriaga!$H$5</f>
        <v>0</v>
      </c>
      <c r="F17" s="51">
        <f>+Arriaga!$H$6</f>
        <v>507</v>
      </c>
      <c r="G17" s="51">
        <f>+Arriaga!$H$7</f>
        <v>509</v>
      </c>
      <c r="H17" s="51">
        <f>+Arriaga!$H$8</f>
        <v>0</v>
      </c>
      <c r="I17" s="51">
        <f>+Arriaga!$H$9</f>
        <v>0</v>
      </c>
      <c r="J17" s="51">
        <f>+Arriaga!$H$10</f>
        <v>0</v>
      </c>
      <c r="K17" s="51">
        <f>+Arriaga!$H$11</f>
        <v>0</v>
      </c>
      <c r="L17" s="51">
        <f>+Arriaga!$H$12</f>
        <v>0</v>
      </c>
      <c r="M17" s="51">
        <f>+Arriaga!$H$13</f>
        <v>0</v>
      </c>
      <c r="N17" s="51">
        <f>+Arriaga!$H$14</f>
        <v>0</v>
      </c>
      <c r="O17" s="51">
        <f>+Arriaga!$H$15</f>
        <v>0</v>
      </c>
      <c r="P17" s="52">
        <f>SUM(D17:O17)</f>
        <v>1016</v>
      </c>
      <c r="Q17" s="59" t="s">
        <v>75</v>
      </c>
    </row>
    <row r="18" spans="1:17" ht="27" customHeight="1" x14ac:dyDescent="0.25">
      <c r="A18" s="53">
        <v>14</v>
      </c>
      <c r="B18" s="49">
        <f>+Panisello!$A$2</f>
        <v>7296</v>
      </c>
      <c r="C18" s="50" t="str">
        <f>+Panisello!$B$2</f>
        <v>Eduardo Panisello</v>
      </c>
      <c r="D18" s="51">
        <f>+Panisello!$H$4</f>
        <v>0</v>
      </c>
      <c r="E18" s="51">
        <f>+Panisello!$H$5</f>
        <v>0</v>
      </c>
      <c r="F18" s="51">
        <f>+Panisello!$H$6</f>
        <v>0</v>
      </c>
      <c r="G18" s="51">
        <f>+Panisello!$H$7</f>
        <v>0</v>
      </c>
      <c r="H18" s="51">
        <f>+Panisello!$H$8</f>
        <v>0</v>
      </c>
      <c r="I18" s="51">
        <f>+Panisello!$H$9</f>
        <v>0</v>
      </c>
      <c r="J18" s="51">
        <f>+Panisello!$H$10</f>
        <v>0</v>
      </c>
      <c r="K18" s="51">
        <f>+Panisello!$H$11</f>
        <v>541</v>
      </c>
      <c r="L18" s="51">
        <f>+Panisello!$H$12</f>
        <v>0</v>
      </c>
      <c r="M18" s="51">
        <f>+Panisello!$H$13</f>
        <v>0</v>
      </c>
      <c r="N18" s="51">
        <f>+Panisello!$H$14</f>
        <v>0</v>
      </c>
      <c r="O18" s="51">
        <f>+Panisello!$H$15</f>
        <v>0</v>
      </c>
      <c r="P18" s="52">
        <f>SUM(D18:O18)</f>
        <v>541</v>
      </c>
      <c r="Q18" s="59" t="s">
        <v>71</v>
      </c>
    </row>
    <row r="19" spans="1:17" ht="27" customHeight="1" x14ac:dyDescent="0.25">
      <c r="A19" s="53">
        <v>15</v>
      </c>
      <c r="B19" s="49">
        <f>+Arguedas!$A$2</f>
        <v>21737</v>
      </c>
      <c r="C19" s="50" t="str">
        <f>+Arguedas!$B$2</f>
        <v>Javier Arguedas</v>
      </c>
      <c r="D19" s="51">
        <f>+Arguedas!$H$4</f>
        <v>0</v>
      </c>
      <c r="E19" s="51">
        <f>+Arguedas!$H$5</f>
        <v>0</v>
      </c>
      <c r="F19" s="51">
        <f>+Arguedas!$H$6</f>
        <v>0</v>
      </c>
      <c r="G19" s="51">
        <f>+Arguedas!$H$7</f>
        <v>0</v>
      </c>
      <c r="H19" s="51">
        <f>+Arguedas!$H$8</f>
        <v>0</v>
      </c>
      <c r="I19" s="51">
        <f>+Arguedas!$H$9</f>
        <v>0</v>
      </c>
      <c r="J19" s="51">
        <f>+Arguedas!$H$10</f>
        <v>522</v>
      </c>
      <c r="K19" s="51">
        <f>+Arguedas!$H$11</f>
        <v>0</v>
      </c>
      <c r="L19" s="51">
        <f>+Arguedas!$H$12</f>
        <v>0</v>
      </c>
      <c r="M19" s="51">
        <f>+Arguedas!$H$13</f>
        <v>0</v>
      </c>
      <c r="N19" s="51">
        <f>+Arguedas!$H$14</f>
        <v>0</v>
      </c>
      <c r="O19" s="51">
        <f>+Arguedas!$H$15</f>
        <v>0</v>
      </c>
      <c r="P19" s="52">
        <f>SUM(D19:O19)</f>
        <v>522</v>
      </c>
      <c r="Q19" s="59" t="s">
        <v>77</v>
      </c>
    </row>
    <row r="20" spans="1:17" ht="27" customHeight="1" x14ac:dyDescent="0.25">
      <c r="A20" s="53">
        <v>16</v>
      </c>
      <c r="B20" s="49">
        <f>+Guerrero!$A$2</f>
        <v>16127</v>
      </c>
      <c r="C20" s="50" t="str">
        <f>+Guerrero!$B$2</f>
        <v>Enrique Guerrero García</v>
      </c>
      <c r="D20" s="51">
        <f>+Guerrero!$H$4</f>
        <v>0</v>
      </c>
      <c r="E20" s="51">
        <f>+Guerrero!$H$5</f>
        <v>0</v>
      </c>
      <c r="F20" s="51">
        <f>+Guerrero!$H$6</f>
        <v>0</v>
      </c>
      <c r="G20" s="51">
        <f>+Guerrero!$H$7</f>
        <v>0</v>
      </c>
      <c r="H20" s="51">
        <f>+Guerrero!$H$8</f>
        <v>521</v>
      </c>
      <c r="I20" s="51">
        <f>+Guerrero!$H$9</f>
        <v>0</v>
      </c>
      <c r="J20" s="51">
        <f>+Guerrero!$H$10</f>
        <v>0</v>
      </c>
      <c r="K20" s="51">
        <f>+Guerrero!$H$11</f>
        <v>0</v>
      </c>
      <c r="L20" s="51">
        <f>+Guerrero!$H$12</f>
        <v>0</v>
      </c>
      <c r="M20" s="51">
        <f>+Guerrero!$H$13</f>
        <v>0</v>
      </c>
      <c r="N20" s="51">
        <f>+Guerrero!$H$14</f>
        <v>0</v>
      </c>
      <c r="O20" s="51">
        <f>+Guerrero!$H$15</f>
        <v>0</v>
      </c>
      <c r="P20" s="52">
        <f>SUM(D20:O20)</f>
        <v>521</v>
      </c>
      <c r="Q20" s="18" t="s">
        <v>107</v>
      </c>
    </row>
    <row r="21" spans="1:17" ht="27" customHeight="1" x14ac:dyDescent="0.25">
      <c r="A21" s="53">
        <v>17</v>
      </c>
      <c r="B21" s="49" t="str">
        <f>+'R'!$A$2</f>
        <v>NºFeder</v>
      </c>
      <c r="C21" s="50" t="str">
        <f>+'R'!$B$2</f>
        <v>Nombre</v>
      </c>
      <c r="D21" s="51">
        <f>+'R'!$H$4</f>
        <v>0</v>
      </c>
      <c r="E21" s="51">
        <f>+'R'!$H$5</f>
        <v>0</v>
      </c>
      <c r="F21" s="51">
        <f>+'R'!$H$6</f>
        <v>0</v>
      </c>
      <c r="G21" s="51">
        <f>+'R'!$H$7</f>
        <v>0</v>
      </c>
      <c r="H21" s="51">
        <f>+'R'!$H$8</f>
        <v>0</v>
      </c>
      <c r="I21" s="51">
        <f>+'R'!$H$9</f>
        <v>0</v>
      </c>
      <c r="J21" s="51">
        <f>+'R'!$H$10</f>
        <v>0</v>
      </c>
      <c r="K21" s="51">
        <f>+'R'!$H$11</f>
        <v>0</v>
      </c>
      <c r="L21" s="51">
        <f>+'R'!$H$12</f>
        <v>0</v>
      </c>
      <c r="M21" s="51">
        <f>+'R'!$H$13</f>
        <v>0</v>
      </c>
      <c r="N21" s="51">
        <f>+'R'!$H$14</f>
        <v>0</v>
      </c>
      <c r="O21" s="51">
        <f>+'R'!$H$15</f>
        <v>0</v>
      </c>
      <c r="P21" s="52">
        <f>SUM(D21:O21)</f>
        <v>0</v>
      </c>
      <c r="Q21" s="18" t="s">
        <v>2</v>
      </c>
    </row>
    <row r="22" spans="1:17" ht="27" customHeight="1" x14ac:dyDescent="0.25">
      <c r="A22" s="53">
        <v>18</v>
      </c>
      <c r="B22" s="49">
        <f>+Bellmont!$A$2</f>
        <v>23944</v>
      </c>
      <c r="C22" s="50" t="str">
        <f>+Bellmont!$B$2</f>
        <v>Antonio Bellmont Corrochano</v>
      </c>
      <c r="D22" s="51">
        <f>+Bellmont!$H$4</f>
        <v>0</v>
      </c>
      <c r="E22" s="51">
        <f>+Bellmont!$H$5</f>
        <v>0</v>
      </c>
      <c r="F22" s="51">
        <f>+Bellmont!$H$6</f>
        <v>0</v>
      </c>
      <c r="G22" s="51">
        <f>+Bellmont!$H$7</f>
        <v>0</v>
      </c>
      <c r="H22" s="51">
        <f>+Bellmont!$H$8</f>
        <v>0</v>
      </c>
      <c r="I22" s="51">
        <f>+Bellmont!$H$9</f>
        <v>0</v>
      </c>
      <c r="J22" s="51">
        <f>+Bellmont!$H$10</f>
        <v>0</v>
      </c>
      <c r="K22" s="51">
        <f>+Bellmont!$H$11</f>
        <v>0</v>
      </c>
      <c r="L22" s="51">
        <f>+Bellmont!$H$12</f>
        <v>0</v>
      </c>
      <c r="M22" s="51">
        <f>+Bellmont!$H$13</f>
        <v>0</v>
      </c>
      <c r="N22" s="51">
        <f>+Bellmont!$H$14</f>
        <v>0</v>
      </c>
      <c r="O22" s="51">
        <f>+Bellmont!$H$15</f>
        <v>0</v>
      </c>
      <c r="P22" s="52">
        <f>SUM(D22:O22)</f>
        <v>0</v>
      </c>
      <c r="Q22" s="59" t="s">
        <v>92</v>
      </c>
    </row>
    <row r="23" spans="1:17" ht="27" customHeight="1" x14ac:dyDescent="0.25">
      <c r="A23" s="53">
        <v>19</v>
      </c>
      <c r="B23" s="49">
        <f>+Alcor!$A$2</f>
        <v>17991</v>
      </c>
      <c r="C23" s="50" t="str">
        <f>+Alcor!$B$2</f>
        <v>Enrique Alcor Cabrerizo</v>
      </c>
      <c r="D23" s="51">
        <f>+Alcor!$H$4</f>
        <v>0</v>
      </c>
      <c r="E23" s="51">
        <f>+Alcor!$H$5</f>
        <v>0</v>
      </c>
      <c r="F23" s="51">
        <f>+Alcor!$H$6</f>
        <v>0</v>
      </c>
      <c r="G23" s="51">
        <f>+Alcor!$H$7</f>
        <v>0</v>
      </c>
      <c r="H23" s="51">
        <f>+Alcor!$H$8</f>
        <v>0</v>
      </c>
      <c r="I23" s="51">
        <f>+Alcor!$H$9</f>
        <v>0</v>
      </c>
      <c r="J23" s="51">
        <f>+Alcor!$H$10</f>
        <v>0</v>
      </c>
      <c r="K23" s="51">
        <f>+Alcor!$H$11</f>
        <v>0</v>
      </c>
      <c r="L23" s="51">
        <f>+Alcor!$H$12</f>
        <v>0</v>
      </c>
      <c r="M23" s="51">
        <f>+Alcor!$H$13</f>
        <v>0</v>
      </c>
      <c r="N23" s="51">
        <f>+Alcor!$H$14</f>
        <v>0</v>
      </c>
      <c r="O23" s="51">
        <f>+Alcor!$H$15</f>
        <v>0</v>
      </c>
      <c r="P23" s="52">
        <f>SUM(D23:O23)</f>
        <v>0</v>
      </c>
      <c r="Q23" s="18" t="s">
        <v>96</v>
      </c>
    </row>
    <row r="24" spans="1:17" ht="27" customHeight="1" x14ac:dyDescent="0.25">
      <c r="A24" s="53">
        <v>20</v>
      </c>
      <c r="B24" s="49" t="str">
        <f>+S!$A$2</f>
        <v>NºFeder</v>
      </c>
      <c r="C24" s="50" t="str">
        <f>+S!$B$2</f>
        <v>Nombre</v>
      </c>
      <c r="D24" s="51">
        <f>+S!$H$4</f>
        <v>0</v>
      </c>
      <c r="E24" s="51">
        <f>+S!$H$5</f>
        <v>0</v>
      </c>
      <c r="F24" s="51">
        <f>+S!$H$6</f>
        <v>0</v>
      </c>
      <c r="G24" s="51">
        <f>+S!$H$7</f>
        <v>0</v>
      </c>
      <c r="H24" s="51">
        <f>+S!$H$8</f>
        <v>0</v>
      </c>
      <c r="I24" s="51">
        <f>+S!$H$9</f>
        <v>0</v>
      </c>
      <c r="J24" s="51">
        <f>+S!$H$10</f>
        <v>0</v>
      </c>
      <c r="K24" s="51">
        <f>+S!$H$11</f>
        <v>0</v>
      </c>
      <c r="L24" s="51">
        <f>+S!$H$12</f>
        <v>0</v>
      </c>
      <c r="M24" s="51">
        <f>+S!$H$13</f>
        <v>0</v>
      </c>
      <c r="N24" s="51">
        <f>+S!$H$14</f>
        <v>0</v>
      </c>
      <c r="O24" s="51">
        <f>+S!$H$15</f>
        <v>0</v>
      </c>
      <c r="P24" s="52">
        <f>SUM(D24:O24)</f>
        <v>0</v>
      </c>
      <c r="Q24" s="18" t="s">
        <v>3</v>
      </c>
    </row>
  </sheetData>
  <sheetProtection sheet="1" objects="1" scenarios="1"/>
  <sortState xmlns:xlrd2="http://schemas.microsoft.com/office/spreadsheetml/2017/richdata2" ref="B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4" sqref="A4"/>
    </sheetView>
  </sheetViews>
  <sheetFormatPr baseColWidth="10" defaultRowHeight="15" x14ac:dyDescent="0.2"/>
  <cols>
    <col min="1" max="1" width="18.7109375" style="24" customWidth="1"/>
    <col min="2" max="2" width="16.85546875" style="24" bestFit="1" customWidth="1"/>
    <col min="3" max="3" width="62.85546875" style="24" customWidth="1"/>
    <col min="4" max="4" width="14.7109375" style="24" customWidth="1"/>
    <col min="5" max="9" width="12.7109375" style="24" customWidth="1"/>
    <col min="10" max="10" width="18.28515625" style="24" bestFit="1" customWidth="1"/>
    <col min="11" max="16384" width="11.42578125" style="24"/>
  </cols>
  <sheetData>
    <row r="2" spans="1:10" ht="26.25" x14ac:dyDescent="0.4">
      <c r="D2" s="8" t="str">
        <f>+TOTALES!D2</f>
        <v>Trofeo Regularidad 2025</v>
      </c>
    </row>
    <row r="5" spans="1:10" ht="18.75" thickBot="1" x14ac:dyDescent="0.3">
      <c r="A5" s="20"/>
      <c r="B5" s="119" t="s">
        <v>34</v>
      </c>
      <c r="C5" s="20"/>
      <c r="D5" s="20"/>
      <c r="E5" s="20"/>
      <c r="F5" s="20"/>
      <c r="G5" s="20"/>
    </row>
    <row r="6" spans="1:10" ht="48" thickBot="1" x14ac:dyDescent="0.3">
      <c r="A6" s="59" t="s">
        <v>35</v>
      </c>
      <c r="B6" s="137" t="s">
        <v>51</v>
      </c>
      <c r="C6" s="138" t="s">
        <v>1</v>
      </c>
      <c r="D6" s="135" t="s">
        <v>37</v>
      </c>
      <c r="E6" s="135" t="s">
        <v>40</v>
      </c>
      <c r="F6" s="170" t="s">
        <v>41</v>
      </c>
      <c r="G6" s="135" t="s">
        <v>5</v>
      </c>
      <c r="H6" s="135" t="s">
        <v>36</v>
      </c>
      <c r="I6" s="136" t="s">
        <v>42</v>
      </c>
      <c r="J6" s="59" t="s">
        <v>79</v>
      </c>
    </row>
    <row r="7" spans="1:10" ht="27" customHeight="1" x14ac:dyDescent="0.2">
      <c r="A7" s="59" t="s">
        <v>90</v>
      </c>
      <c r="B7" s="140">
        <f>+Julián!$A$2</f>
        <v>22741</v>
      </c>
      <c r="C7" s="141" t="str">
        <f>+Julián!$B$2</f>
        <v>Julián Fernández Rejas</v>
      </c>
      <c r="D7" s="132">
        <f>+Julián!$L$16</f>
        <v>2</v>
      </c>
      <c r="E7" s="132">
        <f>+Julián!$S$16</f>
        <v>95</v>
      </c>
      <c r="F7" s="133">
        <f>+Julián!$H$20</f>
        <v>552</v>
      </c>
      <c r="G7" s="139">
        <f>+Julián!$H$22</f>
        <v>9.0991810737033659E-3</v>
      </c>
      <c r="H7" s="133">
        <f>+Julián!$H$16</f>
        <v>1099</v>
      </c>
      <c r="I7" s="134">
        <f>+H7/D7</f>
        <v>549.5</v>
      </c>
      <c r="J7" s="59" t="s">
        <v>90</v>
      </c>
    </row>
    <row r="8" spans="1:10" ht="27" customHeight="1" x14ac:dyDescent="0.2">
      <c r="A8" s="59" t="s">
        <v>94</v>
      </c>
      <c r="B8" s="49">
        <f>+'Daniel '!$A$2</f>
        <v>8676</v>
      </c>
      <c r="C8" s="50" t="str">
        <f>+'Daniel '!$B$2</f>
        <v>Daniel Álvarez Labrado</v>
      </c>
      <c r="D8" s="122">
        <f>+'Daniel '!$L$16</f>
        <v>3</v>
      </c>
      <c r="E8" s="122">
        <f>+'Daniel '!$S$16</f>
        <v>95</v>
      </c>
      <c r="F8" s="123">
        <f>+'Daniel '!$H$20</f>
        <v>550</v>
      </c>
      <c r="G8" s="139">
        <f>+'Daniel '!$H$22</f>
        <v>2.7556644213104713E-2</v>
      </c>
      <c r="H8" s="123">
        <f>+'Daniel '!$H$16</f>
        <v>1633</v>
      </c>
      <c r="I8" s="131">
        <f>+H8/D8</f>
        <v>544.33333333333337</v>
      </c>
      <c r="J8" s="59" t="s">
        <v>94</v>
      </c>
    </row>
    <row r="9" spans="1:10" ht="27" customHeight="1" x14ac:dyDescent="0.2">
      <c r="A9" s="59" t="s">
        <v>71</v>
      </c>
      <c r="B9" s="49">
        <f>+Panisello!$A$2</f>
        <v>7296</v>
      </c>
      <c r="C9" s="50" t="str">
        <f>+Panisello!$B$2</f>
        <v>Eduardo Panisello</v>
      </c>
      <c r="D9" s="122">
        <f>+Panisello!$L$16</f>
        <v>1</v>
      </c>
      <c r="E9" s="122">
        <f>+Panisello!$S$16</f>
        <v>95</v>
      </c>
      <c r="F9" s="123">
        <f>+Panisello!$H$20</f>
        <v>541</v>
      </c>
      <c r="G9" s="139">
        <f>+Panisello!$H$22</f>
        <v>0</v>
      </c>
      <c r="H9" s="123">
        <f>+Panisello!$H$16</f>
        <v>541</v>
      </c>
      <c r="I9" s="131">
        <f>+H9/D9</f>
        <v>541</v>
      </c>
      <c r="J9" s="59" t="s">
        <v>71</v>
      </c>
    </row>
    <row r="10" spans="1:10" ht="27" customHeight="1" x14ac:dyDescent="0.2">
      <c r="A10" s="59" t="s">
        <v>69</v>
      </c>
      <c r="B10" s="49">
        <f>+Pablo!$A$2</f>
        <v>25762</v>
      </c>
      <c r="C10" s="50" t="str">
        <f>+Pablo!$B$2</f>
        <v>Jose Pablo Muñoz de Solano Cardona</v>
      </c>
      <c r="D10" s="122">
        <f>+Pablo!$L$16</f>
        <v>3</v>
      </c>
      <c r="E10" s="122">
        <f>+Pablo!$S$16</f>
        <v>94</v>
      </c>
      <c r="F10" s="123">
        <f>+Pablo!$H$20</f>
        <v>537</v>
      </c>
      <c r="G10" s="139">
        <f>+Pablo!$H$22</f>
        <v>5.798969072164948E-2</v>
      </c>
      <c r="H10" s="123">
        <f>+Pablo!$H$16</f>
        <v>1552</v>
      </c>
      <c r="I10" s="131">
        <f>+H10/D10</f>
        <v>517.33333333333337</v>
      </c>
      <c r="J10" s="59" t="s">
        <v>69</v>
      </c>
    </row>
    <row r="11" spans="1:10" ht="27" customHeight="1" x14ac:dyDescent="0.2">
      <c r="A11" s="59" t="s">
        <v>74</v>
      </c>
      <c r="B11" s="49">
        <f>+Diez!$A$2</f>
        <v>18139</v>
      </c>
      <c r="C11" s="50" t="str">
        <f>+Diez!$B$2</f>
        <v>Fernando Diez</v>
      </c>
      <c r="D11" s="122">
        <f>+Diez!$L$16</f>
        <v>6</v>
      </c>
      <c r="E11" s="122">
        <f>+Diez!$S$16</f>
        <v>93</v>
      </c>
      <c r="F11" s="123">
        <f>+Diez!$H$20</f>
        <v>536</v>
      </c>
      <c r="G11" s="139">
        <f>+Diez!$H$22</f>
        <v>4.9713193116634802E-2</v>
      </c>
      <c r="H11" s="123">
        <f>+Diez!$H$16</f>
        <v>3138</v>
      </c>
      <c r="I11" s="131">
        <f>+H11/D11</f>
        <v>523</v>
      </c>
      <c r="J11" s="59" t="s">
        <v>74</v>
      </c>
    </row>
    <row r="12" spans="1:10" ht="27" customHeight="1" x14ac:dyDescent="0.2">
      <c r="A12" s="59" t="s">
        <v>72</v>
      </c>
      <c r="B12" s="49">
        <f>+Grzegorz!$A$2</f>
        <v>20850</v>
      </c>
      <c r="C12" s="50" t="str">
        <f>+Grzegorz!$B$2</f>
        <v>Grzegorz Adam</v>
      </c>
      <c r="D12" s="122">
        <f>+Grzegorz!$L$16</f>
        <v>7</v>
      </c>
      <c r="E12" s="122">
        <f>+Grzegorz!$S$16</f>
        <v>93</v>
      </c>
      <c r="F12" s="123">
        <f>+Grzegorz!$H$20</f>
        <v>534</v>
      </c>
      <c r="G12" s="139">
        <f>+Grzegorz!$H$22</f>
        <v>7.9700083310191613E-2</v>
      </c>
      <c r="H12" s="123">
        <f>+Grzegorz!$H$16</f>
        <v>3601</v>
      </c>
      <c r="I12" s="131">
        <f>+H12/D12</f>
        <v>514.42857142857144</v>
      </c>
      <c r="J12" s="59" t="s">
        <v>72</v>
      </c>
    </row>
    <row r="13" spans="1:10" ht="27" customHeight="1" x14ac:dyDescent="0.2">
      <c r="A13" s="59" t="s">
        <v>99</v>
      </c>
      <c r="B13" s="49">
        <f>+'Joaquín LR'!$A$2</f>
        <v>23683</v>
      </c>
      <c r="C13" s="50" t="str">
        <f>+'Joaquín LR'!$B$2</f>
        <v>Joaquín López Ruiz</v>
      </c>
      <c r="D13" s="122">
        <f>+'Joaquín LR'!$L$16</f>
        <v>4</v>
      </c>
      <c r="E13" s="122">
        <f>+'Joaquín LR'!$S$16</f>
        <v>91</v>
      </c>
      <c r="F13" s="123">
        <f>+'Joaquín LR'!$H$20</f>
        <v>530</v>
      </c>
      <c r="G13" s="139">
        <f>+'Joaquín LR'!$H$22</f>
        <v>5.9961315280464215E-2</v>
      </c>
      <c r="H13" s="123">
        <f>+'Joaquín LR'!$H$16</f>
        <v>2068</v>
      </c>
      <c r="I13" s="131">
        <f>+H13/D13</f>
        <v>517</v>
      </c>
      <c r="J13" s="59" t="s">
        <v>99</v>
      </c>
    </row>
    <row r="14" spans="1:10" ht="27" customHeight="1" x14ac:dyDescent="0.2">
      <c r="A14" s="59" t="s">
        <v>68</v>
      </c>
      <c r="B14" s="49">
        <f>+López!$A$2</f>
        <v>16836</v>
      </c>
      <c r="C14" s="50" t="str">
        <f>+López!$B$2</f>
        <v>Javier López</v>
      </c>
      <c r="D14" s="122">
        <f>+López!$L$16</f>
        <v>7</v>
      </c>
      <c r="E14" s="122">
        <f>+López!$S$16</f>
        <v>92</v>
      </c>
      <c r="F14" s="123">
        <f>+López!$H$20</f>
        <v>529</v>
      </c>
      <c r="G14" s="139">
        <f>+López!$H$22</f>
        <v>6.2850729517396176E-2</v>
      </c>
      <c r="H14" s="123">
        <f>+López!$H$16</f>
        <v>3564</v>
      </c>
      <c r="I14" s="131">
        <f>+H14/D14</f>
        <v>509.14285714285717</v>
      </c>
      <c r="J14" s="59" t="s">
        <v>68</v>
      </c>
    </row>
    <row r="15" spans="1:10" ht="27" customHeight="1" x14ac:dyDescent="0.2">
      <c r="A15" s="59" t="s">
        <v>70</v>
      </c>
      <c r="B15" s="49">
        <f>+Flores!$A$2</f>
        <v>21927</v>
      </c>
      <c r="C15" s="50" t="str">
        <f>+Flores!$B$2</f>
        <v>Carlos Flores Samper</v>
      </c>
      <c r="D15" s="122">
        <f>+Flores!$L$16</f>
        <v>8</v>
      </c>
      <c r="E15" s="122">
        <f>+Flores!$S$16</f>
        <v>94</v>
      </c>
      <c r="F15" s="123">
        <f>+Flores!$H$20</f>
        <v>524</v>
      </c>
      <c r="G15" s="139">
        <f>+Flores!$H$22</f>
        <v>4.2989741084513922E-2</v>
      </c>
      <c r="H15" s="123">
        <f>+Flores!$H$16</f>
        <v>4094</v>
      </c>
      <c r="I15" s="131">
        <f>+H15/D15</f>
        <v>511.75</v>
      </c>
      <c r="J15" s="59" t="s">
        <v>70</v>
      </c>
    </row>
    <row r="16" spans="1:10" ht="27" customHeight="1" x14ac:dyDescent="0.2">
      <c r="A16" s="59" t="s">
        <v>77</v>
      </c>
      <c r="B16" s="49">
        <f>+Arguedas!$A$2</f>
        <v>21737</v>
      </c>
      <c r="C16" s="50" t="str">
        <f>+Arguedas!$B$2</f>
        <v>Javier Arguedas</v>
      </c>
      <c r="D16" s="122">
        <f>+Arguedas!$L$16</f>
        <v>1</v>
      </c>
      <c r="E16" s="122">
        <f>+Arguedas!$S$16</f>
        <v>88</v>
      </c>
      <c r="F16" s="123">
        <f>+Arguedas!$H$20</f>
        <v>522</v>
      </c>
      <c r="G16" s="139">
        <f>+Arguedas!$H$22</f>
        <v>0</v>
      </c>
      <c r="H16" s="123">
        <f>+Arguedas!$H$16</f>
        <v>522</v>
      </c>
      <c r="I16" s="131">
        <f>+H16/D16</f>
        <v>522</v>
      </c>
      <c r="J16" s="59" t="s">
        <v>77</v>
      </c>
    </row>
    <row r="17" spans="1:10" ht="27" customHeight="1" x14ac:dyDescent="0.2">
      <c r="A17" s="59" t="s">
        <v>107</v>
      </c>
      <c r="B17" s="49">
        <f>+Guerrero!$A$2</f>
        <v>16127</v>
      </c>
      <c r="C17" s="50" t="str">
        <f>+Guerrero!$B$2</f>
        <v>Enrique Guerrero García</v>
      </c>
      <c r="D17" s="122">
        <f>+Guerrero!$L$16</f>
        <v>1</v>
      </c>
      <c r="E17" s="122">
        <f>+Guerrero!$S$16</f>
        <v>92</v>
      </c>
      <c r="F17" s="123">
        <f>+Guerrero!$H$20</f>
        <v>521</v>
      </c>
      <c r="G17" s="139">
        <f>+Guerrero!$H$22</f>
        <v>0</v>
      </c>
      <c r="H17" s="123">
        <f>+Guerrero!$H$16</f>
        <v>521</v>
      </c>
      <c r="I17" s="131">
        <f>+H17/D17</f>
        <v>521</v>
      </c>
      <c r="J17" s="59" t="s">
        <v>107</v>
      </c>
    </row>
    <row r="18" spans="1:10" ht="27" customHeight="1" x14ac:dyDescent="0.2">
      <c r="A18" s="59" t="s">
        <v>78</v>
      </c>
      <c r="B18" s="49">
        <f>+Bañeza!$A$2</f>
        <v>23833</v>
      </c>
      <c r="C18" s="50" t="str">
        <f>+Bañeza!$B$2</f>
        <v>Jose Manuel Bañeza Paniagua</v>
      </c>
      <c r="D18" s="122">
        <f>+Bañeza!$L$16</f>
        <v>5</v>
      </c>
      <c r="E18" s="122">
        <f>+Bañeza!$S$16</f>
        <v>93</v>
      </c>
      <c r="F18" s="123">
        <f>+Bañeza!$H$20</f>
        <v>518</v>
      </c>
      <c r="G18" s="139">
        <f>+Bañeza!$H$22</f>
        <v>4.1534810126582278E-2</v>
      </c>
      <c r="H18" s="123">
        <f>+Bañeza!$H$16</f>
        <v>2528</v>
      </c>
      <c r="I18" s="131">
        <f>+H18/D18</f>
        <v>505.6</v>
      </c>
      <c r="J18" s="59" t="s">
        <v>78</v>
      </c>
    </row>
    <row r="19" spans="1:10" ht="27" customHeight="1" x14ac:dyDescent="0.2">
      <c r="A19" s="59" t="s">
        <v>75</v>
      </c>
      <c r="B19" s="49">
        <f>+Arriaga!$A$2</f>
        <v>16537</v>
      </c>
      <c r="C19" s="50" t="str">
        <f>+Arriaga!$B$2</f>
        <v>Francisco Arriaga</v>
      </c>
      <c r="D19" s="122">
        <f>+Arriaga!$L$16</f>
        <v>2</v>
      </c>
      <c r="E19" s="122">
        <f>+Arriaga!$S$16</f>
        <v>92</v>
      </c>
      <c r="F19" s="123">
        <f>+Arriaga!$H$20</f>
        <v>509</v>
      </c>
      <c r="G19" s="139">
        <f>+Arriaga!$H$22</f>
        <v>3.937007874015748E-3</v>
      </c>
      <c r="H19" s="123">
        <f>+Arriaga!$H$16</f>
        <v>1016</v>
      </c>
      <c r="I19" s="131">
        <f>+H19/D19</f>
        <v>508</v>
      </c>
      <c r="J19" s="59" t="s">
        <v>75</v>
      </c>
    </row>
    <row r="20" spans="1:10" ht="27" customHeight="1" x14ac:dyDescent="0.2">
      <c r="A20" s="18" t="s">
        <v>101</v>
      </c>
      <c r="B20" s="49">
        <f>+'José Ign MB'!$A$2</f>
        <v>17231</v>
      </c>
      <c r="C20" s="50" t="str">
        <f>+'José Ign MB'!$B$2</f>
        <v>José Ignacio Martínez Bartolomé</v>
      </c>
      <c r="D20" s="122">
        <f>+'José Ign MB'!$L$16</f>
        <v>3</v>
      </c>
      <c r="E20" s="122">
        <f>+'José Ign MB'!$S$16</f>
        <v>92</v>
      </c>
      <c r="F20" s="123">
        <f>+'José Ign MB'!$H$20</f>
        <v>501</v>
      </c>
      <c r="G20" s="139">
        <f>+'José Ign MB'!$H$22</f>
        <v>5.3169734151329244E-2</v>
      </c>
      <c r="H20" s="123">
        <f>+'José Ign MB'!$H$16</f>
        <v>1467</v>
      </c>
      <c r="I20" s="131">
        <f>+H20/D20</f>
        <v>489</v>
      </c>
      <c r="J20" s="18" t="s">
        <v>101</v>
      </c>
    </row>
    <row r="21" spans="1:10" ht="27" customHeight="1" x14ac:dyDescent="0.2">
      <c r="A21" s="59" t="s">
        <v>73</v>
      </c>
      <c r="B21" s="49">
        <f>+Arjona!$A$2</f>
        <v>22811</v>
      </c>
      <c r="C21" s="50" t="str">
        <f>+Arjona!$B$2</f>
        <v>Ramón Arjona Martínez</v>
      </c>
      <c r="D21" s="122">
        <f>+Arjona!$L$16</f>
        <v>4</v>
      </c>
      <c r="E21" s="122">
        <f>+Arjona!$S$16</f>
        <v>85</v>
      </c>
      <c r="F21" s="123">
        <f>+Arjona!$H$20</f>
        <v>486</v>
      </c>
      <c r="G21" s="139">
        <f>+Arjona!$H$22</f>
        <v>7.8141499472016901E-2</v>
      </c>
      <c r="H21" s="123">
        <f>+Arjona!$H$16</f>
        <v>1894</v>
      </c>
      <c r="I21" s="131">
        <f>+H21/D21</f>
        <v>473.5</v>
      </c>
      <c r="J21" s="59" t="s">
        <v>73</v>
      </c>
    </row>
    <row r="22" spans="1:10" ht="27" customHeight="1" x14ac:dyDescent="0.2">
      <c r="A22" s="59" t="s">
        <v>67</v>
      </c>
      <c r="B22" s="49">
        <f>+Montse!$A$2</f>
        <v>20690</v>
      </c>
      <c r="C22" s="50" t="str">
        <f>+Montse!$B$2</f>
        <v>Montserrat Fuente Hernández</v>
      </c>
      <c r="D22" s="122">
        <f>+Montse!$L$16</f>
        <v>4</v>
      </c>
      <c r="E22" s="122">
        <f>+Montse!$S$16</f>
        <v>81</v>
      </c>
      <c r="F22" s="123">
        <f>+Montse!$H$20</f>
        <v>425</v>
      </c>
      <c r="G22" s="139">
        <f>+Montse!$H$22</f>
        <v>0.11655300681959083</v>
      </c>
      <c r="H22" s="123">
        <f>+Montse!$H$16</f>
        <v>1613</v>
      </c>
      <c r="I22" s="131">
        <f>+H22/D22</f>
        <v>403.25</v>
      </c>
      <c r="J22" s="59" t="s">
        <v>67</v>
      </c>
    </row>
    <row r="23" spans="1:10" ht="27" customHeight="1" x14ac:dyDescent="0.2">
      <c r="A23" s="59" t="s">
        <v>2</v>
      </c>
      <c r="B23" s="49" t="str">
        <f>+'R'!$A$2</f>
        <v>NºFeder</v>
      </c>
      <c r="C23" s="50" t="str">
        <f>+'R'!$B$2</f>
        <v>Nombre</v>
      </c>
      <c r="D23" s="122">
        <f>+'R'!$L$16</f>
        <v>0</v>
      </c>
      <c r="E23" s="122">
        <f>+'R'!$S$16</f>
        <v>0</v>
      </c>
      <c r="F23" s="123">
        <f>+'R'!$H$20</f>
        <v>0</v>
      </c>
      <c r="G23" s="139" t="e">
        <f>+'R'!$H$22</f>
        <v>#NUM!</v>
      </c>
      <c r="H23" s="123">
        <f>+'R'!$H$16</f>
        <v>0</v>
      </c>
      <c r="I23" s="131" t="e">
        <f>+H23/D23</f>
        <v>#DIV/0!</v>
      </c>
      <c r="J23" s="59" t="s">
        <v>2</v>
      </c>
    </row>
    <row r="24" spans="1:10" ht="27" customHeight="1" x14ac:dyDescent="0.2">
      <c r="A24" s="59" t="s">
        <v>76</v>
      </c>
      <c r="B24" s="49">
        <f>+Bellmont!$A$2</f>
        <v>23944</v>
      </c>
      <c r="C24" s="50" t="str">
        <f>+Bellmont!$B$2</f>
        <v>Antonio Bellmont Corrochano</v>
      </c>
      <c r="D24" s="122">
        <f>+Bellmont!$L$16</f>
        <v>0</v>
      </c>
      <c r="E24" s="122">
        <f>+Bellmont!$S$16</f>
        <v>0</v>
      </c>
      <c r="F24" s="123">
        <f>+Bellmont!$H$20</f>
        <v>0</v>
      </c>
      <c r="G24" s="139" t="e">
        <f>+Bellmont!$H$22</f>
        <v>#NUM!</v>
      </c>
      <c r="H24" s="123">
        <f>+Bellmont!$H$16</f>
        <v>0</v>
      </c>
      <c r="I24" s="131" t="e">
        <f>+H24/D24</f>
        <v>#DIV/0!</v>
      </c>
      <c r="J24" s="59" t="s">
        <v>92</v>
      </c>
    </row>
    <row r="25" spans="1:10" ht="27" customHeight="1" x14ac:dyDescent="0.2">
      <c r="A25" s="59" t="s">
        <v>96</v>
      </c>
      <c r="B25" s="49">
        <f>+Alcor!$A$2</f>
        <v>17991</v>
      </c>
      <c r="C25" s="50" t="str">
        <f>+Alcor!$B$2</f>
        <v>Enrique Alcor Cabrerizo</v>
      </c>
      <c r="D25" s="122">
        <f>+Alcor!$L$16</f>
        <v>0</v>
      </c>
      <c r="E25" s="122">
        <f>+Alcor!$S$16</f>
        <v>0</v>
      </c>
      <c r="F25" s="123">
        <f>+Alcor!$H$20</f>
        <v>0</v>
      </c>
      <c r="G25" s="139" t="e">
        <f>+Alcor!$H$22</f>
        <v>#NUM!</v>
      </c>
      <c r="H25" s="123">
        <f>+Alcor!$H$16</f>
        <v>0</v>
      </c>
      <c r="I25" s="131" t="e">
        <f>+H25/D25</f>
        <v>#DIV/0!</v>
      </c>
      <c r="J25" s="59" t="s">
        <v>96</v>
      </c>
    </row>
    <row r="26" spans="1:10" ht="27" customHeight="1" x14ac:dyDescent="0.2">
      <c r="A26" s="59" t="s">
        <v>3</v>
      </c>
      <c r="B26" s="49" t="str">
        <f>+S!$A$2</f>
        <v>NºFeder</v>
      </c>
      <c r="C26" s="50" t="str">
        <f>+S!$B$2</f>
        <v>Nombre</v>
      </c>
      <c r="D26" s="122">
        <f>+S!$L$16</f>
        <v>0</v>
      </c>
      <c r="E26" s="122">
        <f>+S!$S$16</f>
        <v>0</v>
      </c>
      <c r="F26" s="123">
        <f>+S!$H$20</f>
        <v>0</v>
      </c>
      <c r="G26" s="139" t="e">
        <f>+S!$H$22</f>
        <v>#NUM!</v>
      </c>
      <c r="H26" s="123">
        <f>+S!$H$16</f>
        <v>0</v>
      </c>
      <c r="I26" s="131" t="e">
        <f>+H26/D26</f>
        <v>#DIV/0!</v>
      </c>
      <c r="J26" s="59" t="s">
        <v>3</v>
      </c>
    </row>
    <row r="27" spans="1:10" ht="12" customHeight="1" x14ac:dyDescent="0.2"/>
    <row r="28" spans="1:10" ht="15.75" x14ac:dyDescent="0.25">
      <c r="B28" s="152" t="s">
        <v>52</v>
      </c>
      <c r="C28" s="153"/>
      <c r="D28" s="154">
        <f>+MAX(D7:D26)</f>
        <v>8</v>
      </c>
      <c r="E28" s="154">
        <f>+MAX(E7:E26)</f>
        <v>95</v>
      </c>
      <c r="F28" s="154">
        <f>+MAX(F7:F26)</f>
        <v>552</v>
      </c>
      <c r="G28" s="153"/>
      <c r="H28" s="108">
        <f>+MAX(H7:H26)</f>
        <v>4094</v>
      </c>
      <c r="I28" s="108" t="e">
        <f>+MAX(I7:I26)</f>
        <v>#DIV/0!</v>
      </c>
    </row>
    <row r="29" spans="1:10" ht="16.5" thickBot="1" x14ac:dyDescent="0.3">
      <c r="B29" s="156" t="s">
        <v>53</v>
      </c>
      <c r="C29" s="155"/>
      <c r="D29" s="155"/>
      <c r="E29" s="155"/>
      <c r="F29" s="155"/>
      <c r="G29" s="111" t="e">
        <f>+MIN(G7:G26)</f>
        <v>#NUM!</v>
      </c>
      <c r="H29" s="155"/>
      <c r="I29" s="155"/>
    </row>
    <row r="30" spans="1:10" ht="16.5" thickTop="1" thickBot="1" x14ac:dyDescent="0.25">
      <c r="B30" s="155"/>
      <c r="C30" s="155"/>
      <c r="D30" s="155"/>
      <c r="E30" s="155"/>
      <c r="F30" s="155"/>
      <c r="G30" s="155"/>
      <c r="H30" s="155"/>
      <c r="I30" s="155"/>
    </row>
    <row r="31" spans="1:10" ht="16.5" thickTop="1" x14ac:dyDescent="0.25">
      <c r="B31" s="13" t="s">
        <v>54</v>
      </c>
      <c r="D31" s="11" t="str">
        <f>VLOOKUP(D28,D7:J26,7,FALSE)</f>
        <v>Flores</v>
      </c>
      <c r="E31" s="11" t="str">
        <f>VLOOKUP(E28,E7:J26,6,FALSE)</f>
        <v>Julián</v>
      </c>
      <c r="F31" s="11" t="str">
        <f>VLOOKUP(F28,F7:J26,5,FALSE)</f>
        <v>Julián</v>
      </c>
      <c r="G31" s="11" t="e">
        <f>VLOOKUP(G29,G7:J26,4,FALSE)</f>
        <v>#NUM!</v>
      </c>
      <c r="H31" s="11" t="str">
        <f>VLOOKUP(H28,H7:J26,3,FALSE)</f>
        <v>Flores</v>
      </c>
      <c r="I31" s="11" t="e">
        <f>VLOOKUP(I28,I7:J26,2,FALSE)</f>
        <v>#DIV/0!</v>
      </c>
    </row>
    <row r="32" spans="1:10" ht="15.75" x14ac:dyDescent="0.25">
      <c r="B32" s="167" t="s">
        <v>56</v>
      </c>
    </row>
    <row r="33" spans="1:12" x14ac:dyDescent="0.2">
      <c r="C33" s="153"/>
      <c r="D33" s="153" t="str">
        <f>+VLOOKUP(D31,A7:C26,3)</f>
        <v>Enrique Alcor Cabrerizo</v>
      </c>
      <c r="E33" s="153"/>
      <c r="F33" s="153"/>
      <c r="G33" s="153"/>
      <c r="H33" s="153"/>
      <c r="I33" s="153"/>
      <c r="J33" s="153"/>
      <c r="K33" s="153"/>
      <c r="L33" s="153"/>
    </row>
    <row r="40" spans="1:12" ht="15.75" x14ac:dyDescent="0.25">
      <c r="B40" s="63" t="str">
        <f>+E6</f>
        <v>Máxima 
Serie</v>
      </c>
      <c r="C40" s="64"/>
      <c r="D40" s="64"/>
      <c r="E40" s="64"/>
      <c r="F40" s="64"/>
      <c r="G40" s="64"/>
      <c r="H40" s="64"/>
      <c r="I40" s="64"/>
      <c r="J40" s="64"/>
      <c r="K40" s="64"/>
      <c r="L40" s="64"/>
    </row>
    <row r="41" spans="1:12" x14ac:dyDescent="0.2">
      <c r="A41" s="59" t="s">
        <v>57</v>
      </c>
      <c r="E41" s="24" t="str">
        <f>+VLOOKUP(E31,A7:C26,3)</f>
        <v>Enrique Alcor Cabrerizo</v>
      </c>
    </row>
    <row r="42" spans="1:12" x14ac:dyDescent="0.2">
      <c r="A42" s="59" t="s">
        <v>58</v>
      </c>
    </row>
    <row r="43" spans="1:12" x14ac:dyDescent="0.2">
      <c r="A43" s="59" t="s">
        <v>59</v>
      </c>
    </row>
    <row r="44" spans="1:12" ht="15.75" x14ac:dyDescent="0.25">
      <c r="B44" s="63" t="str">
        <f>+F6</f>
        <v>Máxima
Tirada</v>
      </c>
      <c r="C44" s="64"/>
      <c r="D44" s="64"/>
      <c r="E44" s="64"/>
      <c r="F44" s="64"/>
      <c r="G44" s="64"/>
      <c r="H44" s="64"/>
      <c r="I44" s="64"/>
      <c r="J44" s="64"/>
      <c r="K44" s="64"/>
      <c r="L44" s="64"/>
    </row>
    <row r="45" spans="1:12" x14ac:dyDescent="0.2">
      <c r="A45" s="59" t="s">
        <v>57</v>
      </c>
      <c r="F45" s="24" t="str">
        <f>+VLOOKUP(F31,A7:C26,3)</f>
        <v>Enrique Alcor Cabrerizo</v>
      </c>
    </row>
    <row r="46" spans="1:12" x14ac:dyDescent="0.2">
      <c r="A46" s="59" t="s">
        <v>58</v>
      </c>
    </row>
    <row r="47" spans="1:12" x14ac:dyDescent="0.2">
      <c r="A47" s="59" t="s">
        <v>59</v>
      </c>
    </row>
    <row r="48" spans="1:12" ht="15.75" x14ac:dyDescent="0.25">
      <c r="B48" s="63" t="s">
        <v>55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</row>
    <row r="49" spans="1:12" x14ac:dyDescent="0.2">
      <c r="A49" s="59" t="s">
        <v>57</v>
      </c>
      <c r="G49" s="24" t="e">
        <f>+VLOOKUP(G31,A7:C26,3)</f>
        <v>#NUM!</v>
      </c>
    </row>
    <row r="50" spans="1:12" x14ac:dyDescent="0.2">
      <c r="A50" s="59" t="s">
        <v>58</v>
      </c>
    </row>
    <row r="51" spans="1:12" x14ac:dyDescent="0.2">
      <c r="A51" s="59" t="s">
        <v>59</v>
      </c>
    </row>
    <row r="52" spans="1:12" ht="15.75" x14ac:dyDescent="0.25">
      <c r="A52" s="59"/>
      <c r="B52" s="63" t="str">
        <f>+H6</f>
        <v>Puntos
Totales</v>
      </c>
      <c r="C52" s="64"/>
      <c r="D52" s="64"/>
      <c r="E52" s="64"/>
      <c r="F52" s="64"/>
      <c r="G52" s="64"/>
      <c r="H52" s="64"/>
      <c r="I52" s="64"/>
      <c r="J52" s="64"/>
      <c r="K52" s="64"/>
      <c r="L52" s="64"/>
    </row>
    <row r="53" spans="1:12" x14ac:dyDescent="0.2">
      <c r="A53" s="59" t="s">
        <v>57</v>
      </c>
      <c r="H53" s="24" t="str">
        <f>+VLOOKUP(H31,A7:C26,3)</f>
        <v>Enrique Alcor Cabrerizo</v>
      </c>
    </row>
    <row r="54" spans="1:12" x14ac:dyDescent="0.2">
      <c r="A54" s="59" t="s">
        <v>58</v>
      </c>
    </row>
    <row r="55" spans="1:12" x14ac:dyDescent="0.2">
      <c r="A55" s="59" t="s">
        <v>59</v>
      </c>
    </row>
    <row r="56" spans="1:12" ht="15.75" x14ac:dyDescent="0.25">
      <c r="B56" s="63" t="str">
        <f>+I6</f>
        <v>Puntos
Totales
/Tirada</v>
      </c>
      <c r="C56" s="64"/>
      <c r="D56" s="64"/>
      <c r="E56" s="64"/>
      <c r="F56" s="64"/>
      <c r="G56" s="64"/>
      <c r="H56" s="64"/>
      <c r="I56" s="64"/>
      <c r="J56" s="64"/>
      <c r="K56" s="64"/>
      <c r="L56" s="64"/>
    </row>
    <row r="57" spans="1:12" x14ac:dyDescent="0.2">
      <c r="A57" s="59" t="s">
        <v>57</v>
      </c>
      <c r="I57" s="24" t="e">
        <f>+VLOOKUP(I31,A7:C26,3)</f>
        <v>#DIV/0!</v>
      </c>
    </row>
    <row r="58" spans="1:12" x14ac:dyDescent="0.2">
      <c r="A58" s="59" t="s">
        <v>58</v>
      </c>
    </row>
    <row r="59" spans="1:12" ht="15.75" thickBot="1" x14ac:dyDescent="0.25">
      <c r="A59" s="59" t="s">
        <v>59</v>
      </c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5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  <sortCondition descending="1" ref="E7:E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/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17991</v>
      </c>
      <c r="B2" s="10" t="s">
        <v>95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171">
        <f>+SUM(B4:G4)</f>
        <v>0</v>
      </c>
      <c r="I4" s="79"/>
      <c r="J4" s="56">
        <f>+TOTALES!$D$4</f>
        <v>45669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0</v>
      </c>
      <c r="C5" s="159">
        <v>0</v>
      </c>
      <c r="D5" s="159">
        <v>0</v>
      </c>
      <c r="E5" s="159">
        <v>0</v>
      </c>
      <c r="F5" s="159">
        <v>0</v>
      </c>
      <c r="G5" s="159">
        <v>0</v>
      </c>
      <c r="H5" s="171">
        <f t="shared" ref="H5:H15" si="2">+SUM(B5:G5)</f>
        <v>0</v>
      </c>
      <c r="I5" s="79"/>
      <c r="J5" s="56">
        <f>+TOTALES!$E$4</f>
        <v>45690</v>
      </c>
      <c r="K5" s="66">
        <f t="shared" ref="K5:K15" si="3">+H5</f>
        <v>0</v>
      </c>
      <c r="L5" s="67">
        <f t="shared" ref="L5:L15" si="4">+IF(K5=0,0,1)</f>
        <v>0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0</v>
      </c>
      <c r="S5" s="115">
        <f t="shared" si="1"/>
        <v>0</v>
      </c>
      <c r="T5" s="124">
        <f t="shared" ref="T5:T15" si="5">IF(H5=0,0,+((+S5-MIN(B5:G5))/AVERAGE(B5:G5)))</f>
        <v>0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0</v>
      </c>
      <c r="C6" s="159">
        <v>0</v>
      </c>
      <c r="D6" s="159">
        <v>0</v>
      </c>
      <c r="E6" s="159">
        <v>0</v>
      </c>
      <c r="F6" s="159">
        <v>0</v>
      </c>
      <c r="G6" s="159">
        <v>0</v>
      </c>
      <c r="H6" s="171">
        <f t="shared" si="2"/>
        <v>0</v>
      </c>
      <c r="I6" s="79"/>
      <c r="J6" s="56">
        <f>+TOTALES!$F$4</f>
        <v>45718</v>
      </c>
      <c r="K6" s="66">
        <f t="shared" si="3"/>
        <v>0</v>
      </c>
      <c r="L6" s="67">
        <f t="shared" si="4"/>
        <v>0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0</v>
      </c>
      <c r="Q6" s="68">
        <f>+K5</f>
        <v>0</v>
      </c>
      <c r="R6" s="68">
        <f>+K4</f>
        <v>0</v>
      </c>
      <c r="S6" s="115">
        <f t="shared" si="1"/>
        <v>0</v>
      </c>
      <c r="T6" s="124">
        <f t="shared" si="5"/>
        <v>0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0</v>
      </c>
      <c r="C7" s="159">
        <v>0</v>
      </c>
      <c r="D7" s="159">
        <v>0</v>
      </c>
      <c r="E7" s="159">
        <v>0</v>
      </c>
      <c r="F7" s="159">
        <v>0</v>
      </c>
      <c r="G7" s="159">
        <v>0</v>
      </c>
      <c r="H7" s="171">
        <f t="shared" si="2"/>
        <v>0</v>
      </c>
      <c r="I7" s="79"/>
      <c r="J7" s="56">
        <f>+TOTALES!$G$4</f>
        <v>45753</v>
      </c>
      <c r="K7" s="66">
        <f t="shared" si="3"/>
        <v>0</v>
      </c>
      <c r="L7" s="67">
        <f t="shared" si="4"/>
        <v>0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0</v>
      </c>
      <c r="Q7" s="68">
        <f>IF(SUM(K6:K7)=0,+Q6,+LOOKUP(2,1/($K$4:K6&gt;0),$K$4:K6))</f>
        <v>0</v>
      </c>
      <c r="R7" s="68">
        <f>+IF(K6=0,+R6,+LOOKUP(2,1/($K$4:K5&gt;0),$K$4:K5))</f>
        <v>0</v>
      </c>
      <c r="S7" s="115">
        <f t="shared" si="1"/>
        <v>0</v>
      </c>
      <c r="T7" s="124">
        <f t="shared" si="5"/>
        <v>0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0</v>
      </c>
      <c r="C8" s="159">
        <v>0</v>
      </c>
      <c r="D8" s="159">
        <v>0</v>
      </c>
      <c r="E8" s="159">
        <v>0</v>
      </c>
      <c r="F8" s="159">
        <v>0</v>
      </c>
      <c r="G8" s="159">
        <v>0</v>
      </c>
      <c r="H8" s="171">
        <f t="shared" si="2"/>
        <v>0</v>
      </c>
      <c r="I8" s="79"/>
      <c r="J8" s="56">
        <f>+TOTALES!$H$4</f>
        <v>45795</v>
      </c>
      <c r="K8" s="66">
        <f t="shared" si="3"/>
        <v>0</v>
      </c>
      <c r="L8" s="67">
        <f t="shared" si="4"/>
        <v>0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0</v>
      </c>
      <c r="Q8" s="68">
        <f>IF(SUM(K7:K8)=0,+Q7,+LOOKUP(2,1/($K$4:K7&gt;0),$K$4:K7))</f>
        <v>0</v>
      </c>
      <c r="R8" s="68">
        <f>+IF(K7=0,+R7,+LOOKUP(2,1/($K$4:K6&gt;0),$K$4:K6))</f>
        <v>0</v>
      </c>
      <c r="S8" s="115">
        <f t="shared" si="1"/>
        <v>0</v>
      </c>
      <c r="T8" s="124">
        <f t="shared" si="5"/>
        <v>0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0</v>
      </c>
      <c r="R9" s="68">
        <f>+IF(K8=0,+R8,+LOOKUP(2,1/($K$4:K7&gt;0),$K$4:K7))</f>
        <v>0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171">
        <f t="shared" si="2"/>
        <v>0</v>
      </c>
      <c r="I10" s="79"/>
      <c r="J10" s="56">
        <f>+TOTALES!$J$4</f>
        <v>45851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0</v>
      </c>
      <c r="R10" s="68">
        <f>+IF(K9=0,+R9,+LOOKUP(2,1/($K$4:K8&gt;0),$K$4:K8))</f>
        <v>0</v>
      </c>
      <c r="S10" s="115">
        <f t="shared" si="1"/>
        <v>0</v>
      </c>
      <c r="T10" s="124">
        <f t="shared" si="5"/>
        <v>0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71">
        <f t="shared" si="2"/>
        <v>0</v>
      </c>
      <c r="I11" s="79"/>
      <c r="J11" s="56">
        <f>+TOTALES!$K$4</f>
        <v>45928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0</v>
      </c>
      <c r="R11" s="68">
        <f>+IF(K10=0,+R10,+LOOKUP(2,1/($K$4:K9&gt;0),$K$4:K9))</f>
        <v>0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0</v>
      </c>
      <c r="R12" s="68">
        <f>+IF(K11=0,+R11,+LOOKUP(2,1/($K$4:K10&gt;0),$K$4:K10))</f>
        <v>0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0</v>
      </c>
      <c r="R13" s="68">
        <f>+IF(K12=0,+R12,+LOOKUP(2,1/($K$4:K11&gt;0),$K$4:K11))</f>
        <v>0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0</v>
      </c>
      <c r="R14" s="68">
        <f>+IF(K13=0,+R13,+LOOKUP(2,1/($K$4:K12&gt;0),$K$4:K12))</f>
        <v>0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0</v>
      </c>
      <c r="R15" s="78">
        <f>+IF(K14=0,+R14,+LOOKUP(2,1/($K$4:K13&gt;0),$K$4:K13))</f>
        <v>0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0</v>
      </c>
      <c r="I16" s="5"/>
      <c r="J16" s="34" t="s">
        <v>0</v>
      </c>
      <c r="K16" s="45">
        <f>SUM(K4:K15)</f>
        <v>0</v>
      </c>
      <c r="L16" s="74">
        <f>SUM(L4:L15)</f>
        <v>0</v>
      </c>
      <c r="M16" s="74">
        <f t="shared" ref="M16:P16" si="6">SUM(M4:M15)</f>
        <v>0</v>
      </c>
      <c r="N16" s="74">
        <f t="shared" si="6"/>
        <v>0</v>
      </c>
      <c r="O16" s="74">
        <f t="shared" si="6"/>
        <v>0</v>
      </c>
      <c r="P16" s="75">
        <f t="shared" si="6"/>
        <v>0</v>
      </c>
      <c r="Q16" s="69"/>
      <c r="R16" s="69"/>
      <c r="S16" s="60">
        <f>+MAX(S4:S15)</f>
        <v>0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 t="e">
        <f>SMALL(B4:B15,COUNTIF(B4:B15,"&lt;=0")+1)</f>
        <v>#NUM!</v>
      </c>
      <c r="C17" s="108" t="e">
        <f t="shared" ref="C17:G17" si="7">SMALL(C4:C15,COUNTIF(C4:C15,"&lt;=0")+1)</f>
        <v>#NUM!</v>
      </c>
      <c r="D17" s="108" t="e">
        <f t="shared" si="7"/>
        <v>#NUM!</v>
      </c>
      <c r="E17" s="108" t="e">
        <f t="shared" si="7"/>
        <v>#NUM!</v>
      </c>
      <c r="F17" s="108" t="e">
        <f t="shared" si="7"/>
        <v>#NUM!</v>
      </c>
      <c r="G17" s="108" t="e">
        <f t="shared" si="7"/>
        <v>#NUM!</v>
      </c>
      <c r="H17" s="108" t="e">
        <f>SMALL(H4:H15,COUNTIF(H4:H15,"&lt;=0")+1)</f>
        <v>#NUM!</v>
      </c>
      <c r="I17" s="5"/>
      <c r="J17" s="27" t="s">
        <v>6</v>
      </c>
      <c r="K17" s="28" t="e">
        <f>SMALL(K4:K15,COUNTIF(K4:K15,"&lt;=0")+1)</f>
        <v>#NUM!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 t="e">
        <f t="shared" ref="B18:H18" si="8">AVERAGEIF(B4:B15,"&gt;0")</f>
        <v>#DIV/0!</v>
      </c>
      <c r="C18" s="68" t="e">
        <f t="shared" si="8"/>
        <v>#DIV/0!</v>
      </c>
      <c r="D18" s="68" t="e">
        <f t="shared" si="8"/>
        <v>#DIV/0!</v>
      </c>
      <c r="E18" s="68" t="e">
        <f t="shared" si="8"/>
        <v>#DIV/0!</v>
      </c>
      <c r="F18" s="68" t="e">
        <f t="shared" si="8"/>
        <v>#DIV/0!</v>
      </c>
      <c r="G18" s="68" t="e">
        <f t="shared" si="8"/>
        <v>#DIV/0!</v>
      </c>
      <c r="H18" s="68" t="e">
        <f t="shared" si="8"/>
        <v>#DIV/0!</v>
      </c>
      <c r="I18" s="5"/>
      <c r="J18" s="29" t="s">
        <v>7</v>
      </c>
      <c r="K18" s="30" t="e">
        <f>AVERAGEIF(K4:K15,"&gt;0")</f>
        <v>#DIV/0!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 t="e">
        <f t="array" ref="B19">+MEDIAN(IF(B4:B15&lt;&gt;0,B4:B15))</f>
        <v>#NUM!</v>
      </c>
      <c r="C19" s="68" t="e">
        <f t="array" ref="C19">+MEDIAN(IF(C4:C15&lt;&gt;0,C4:C15))</f>
        <v>#NUM!</v>
      </c>
      <c r="D19" s="68" t="e">
        <f t="array" ref="D19">+MEDIAN(IF(D4:D15&lt;&gt;0,D4:D15))</f>
        <v>#NUM!</v>
      </c>
      <c r="E19" s="68" t="e">
        <f t="array" ref="E19">+MEDIAN(IF(E4:E15&lt;&gt;0,E4:E15))</f>
        <v>#NUM!</v>
      </c>
      <c r="F19" s="68" t="e">
        <f t="array" ref="F19">+MEDIAN(IF(F4:F15&lt;&gt;0,F4:F15))</f>
        <v>#NUM!</v>
      </c>
      <c r="G19" s="68" t="e">
        <f t="array" ref="G19">+MEDIAN(IF(G4:G15&lt;&gt;0,G4:G15))</f>
        <v>#NUM!</v>
      </c>
      <c r="H19" s="68" t="e">
        <f t="array" ref="H19">+MEDIAN(IF(H4:H15&lt;&gt;0,H4:H15))</f>
        <v>#NUM!</v>
      </c>
      <c r="I19" s="5"/>
      <c r="J19" s="29" t="s">
        <v>8</v>
      </c>
      <c r="K19" s="30" t="e">
        <f t="array" ref="K19">+MEDIAN(IF(K4:K15&lt;&gt;0,K4:K15))</f>
        <v>#NUM!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0</v>
      </c>
      <c r="C20" s="101">
        <f t="shared" si="9"/>
        <v>0</v>
      </c>
      <c r="D20" s="101">
        <f t="shared" si="9"/>
        <v>0</v>
      </c>
      <c r="E20" s="101">
        <f t="shared" si="9"/>
        <v>0</v>
      </c>
      <c r="F20" s="101">
        <f t="shared" si="9"/>
        <v>0</v>
      </c>
      <c r="G20" s="101">
        <f t="shared" si="9"/>
        <v>0</v>
      </c>
      <c r="H20" s="101">
        <f t="shared" si="9"/>
        <v>0</v>
      </c>
      <c r="I20" s="5"/>
      <c r="J20" s="29" t="s">
        <v>9</v>
      </c>
      <c r="K20" s="30">
        <f>+MAX(K4:K15)</f>
        <v>0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 t="e">
        <f t="array" ref="B21">+STDEV(IF(B4:B15&gt;0,B4:B15))</f>
        <v>#DIV/0!</v>
      </c>
      <c r="C21" s="117" t="e">
        <f t="array" ref="C21">+STDEV(IF(C4:C15&gt;0,C4:C15))</f>
        <v>#DIV/0!</v>
      </c>
      <c r="D21" s="117" t="e">
        <f t="array" ref="D21">+STDEV(IF(D4:D15&gt;0,D4:D15))</f>
        <v>#DIV/0!</v>
      </c>
      <c r="E21" s="117" t="e">
        <f t="array" ref="E21">+STDEV(IF(E4:E15&gt;0,E4:E15))</f>
        <v>#DIV/0!</v>
      </c>
      <c r="F21" s="117" t="e">
        <f t="array" ref="F21">+STDEV(IF(F4:F15&gt;0,F4:F15))</f>
        <v>#DIV/0!</v>
      </c>
      <c r="G21" s="117" t="e">
        <f t="array" ref="G21">+STDEV(IF(G4:G15&gt;0,G4:G15))</f>
        <v>#DIV/0!</v>
      </c>
      <c r="H21" s="117" t="e">
        <f t="array" ref="H21">+STDEV(IF(H4:H15&gt;0,H4:H15))</f>
        <v>#DIV/0!</v>
      </c>
      <c r="I21" s="5"/>
      <c r="J21" s="29" t="s">
        <v>10</v>
      </c>
      <c r="K21" s="116" t="e">
        <f t="array" ref="K21">+STDEV(IF(K4:K15&gt;0,K4:K15))</f>
        <v>#DIV/0!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 t="e">
        <f>+(B20-B17)/B18</f>
        <v>#NUM!</v>
      </c>
      <c r="C22" s="111" t="e">
        <f t="shared" ref="C22:H22" si="10">+(C20-C17)/C18</f>
        <v>#NUM!</v>
      </c>
      <c r="D22" s="111" t="e">
        <f t="shared" si="10"/>
        <v>#NUM!</v>
      </c>
      <c r="E22" s="111" t="e">
        <f t="shared" si="10"/>
        <v>#NUM!</v>
      </c>
      <c r="F22" s="111" t="e">
        <f t="shared" si="10"/>
        <v>#NUM!</v>
      </c>
      <c r="G22" s="111" t="e">
        <f t="shared" si="10"/>
        <v>#NUM!</v>
      </c>
      <c r="H22" s="111" t="e">
        <f t="shared" si="10"/>
        <v>#NUM!</v>
      </c>
      <c r="I22" s="5"/>
      <c r="J22" s="31" t="s">
        <v>5</v>
      </c>
      <c r="K22" s="32" t="e">
        <f>+K21/K18</f>
        <v>#DIV/0!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H10" sqref="H10"/>
    </sheetView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21737</v>
      </c>
      <c r="B2" s="10" t="s">
        <v>65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171">
        <f>+SUM(B4:G4)</f>
        <v>0</v>
      </c>
      <c r="I4" s="79"/>
      <c r="J4" s="56">
        <f>+TOTALES!$D$4</f>
        <v>45669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0</v>
      </c>
      <c r="C5" s="159">
        <v>0</v>
      </c>
      <c r="D5" s="159">
        <v>0</v>
      </c>
      <c r="E5" s="159">
        <v>0</v>
      </c>
      <c r="F5" s="159">
        <v>0</v>
      </c>
      <c r="G5" s="159">
        <v>0</v>
      </c>
      <c r="H5" s="171">
        <f t="shared" ref="H5:H15" si="2">+SUM(B5:G5)</f>
        <v>0</v>
      </c>
      <c r="I5" s="79"/>
      <c r="J5" s="56">
        <f>+TOTALES!$E$4</f>
        <v>45690</v>
      </c>
      <c r="K5" s="66">
        <f t="shared" ref="K5:K15" si="3">+H5</f>
        <v>0</v>
      </c>
      <c r="L5" s="67">
        <f t="shared" ref="L5:L15" si="4">+IF(K5=0,0,1)</f>
        <v>0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0</v>
      </c>
      <c r="S5" s="115">
        <f t="shared" si="1"/>
        <v>0</v>
      </c>
      <c r="T5" s="124">
        <f t="shared" ref="T5:T15" si="5">IF(H5=0,0,+((+S5-MIN(B5:G5))/AVERAGE(B5:G5)))</f>
        <v>0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0</v>
      </c>
      <c r="C6" s="159">
        <v>0</v>
      </c>
      <c r="D6" s="159">
        <v>0</v>
      </c>
      <c r="E6" s="159">
        <v>0</v>
      </c>
      <c r="F6" s="159">
        <v>0</v>
      </c>
      <c r="G6" s="159">
        <v>0</v>
      </c>
      <c r="H6" s="171">
        <f t="shared" si="2"/>
        <v>0</v>
      </c>
      <c r="I6" s="79"/>
      <c r="J6" s="56">
        <f>+TOTALES!$F$4</f>
        <v>45718</v>
      </c>
      <c r="K6" s="66">
        <f t="shared" si="3"/>
        <v>0</v>
      </c>
      <c r="L6" s="67">
        <f t="shared" si="4"/>
        <v>0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0</v>
      </c>
      <c r="Q6" s="68">
        <f>+K5</f>
        <v>0</v>
      </c>
      <c r="R6" s="68">
        <f>+K4</f>
        <v>0</v>
      </c>
      <c r="S6" s="115">
        <f t="shared" si="1"/>
        <v>0</v>
      </c>
      <c r="T6" s="124">
        <f t="shared" si="5"/>
        <v>0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0</v>
      </c>
      <c r="C7" s="159">
        <v>0</v>
      </c>
      <c r="D7" s="159">
        <v>0</v>
      </c>
      <c r="E7" s="159">
        <v>0</v>
      </c>
      <c r="F7" s="159">
        <v>0</v>
      </c>
      <c r="G7" s="159">
        <v>0</v>
      </c>
      <c r="H7" s="171">
        <f t="shared" si="2"/>
        <v>0</v>
      </c>
      <c r="I7" s="79"/>
      <c r="J7" s="56">
        <f>+TOTALES!$G$4</f>
        <v>45753</v>
      </c>
      <c r="K7" s="66">
        <f t="shared" si="3"/>
        <v>0</v>
      </c>
      <c r="L7" s="67">
        <f t="shared" si="4"/>
        <v>0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0</v>
      </c>
      <c r="Q7" s="68">
        <f>IF(SUM(K6:K7)=0,+Q6,+LOOKUP(2,1/($K$4:K6&gt;0),$K$4:K6))</f>
        <v>0</v>
      </c>
      <c r="R7" s="68">
        <f>+IF(K6=0,+R6,+LOOKUP(2,1/($K$4:K5&gt;0),$K$4:K5))</f>
        <v>0</v>
      </c>
      <c r="S7" s="115">
        <f t="shared" si="1"/>
        <v>0</v>
      </c>
      <c r="T7" s="124">
        <f t="shared" si="5"/>
        <v>0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0</v>
      </c>
      <c r="C8" s="159">
        <v>0</v>
      </c>
      <c r="D8" s="159">
        <v>0</v>
      </c>
      <c r="E8" s="159">
        <v>0</v>
      </c>
      <c r="F8" s="159">
        <v>0</v>
      </c>
      <c r="G8" s="159">
        <v>0</v>
      </c>
      <c r="H8" s="171">
        <f t="shared" si="2"/>
        <v>0</v>
      </c>
      <c r="I8" s="79"/>
      <c r="J8" s="56">
        <f>+TOTALES!$H$4</f>
        <v>45795</v>
      </c>
      <c r="K8" s="66">
        <f t="shared" si="3"/>
        <v>0</v>
      </c>
      <c r="L8" s="67">
        <f t="shared" si="4"/>
        <v>0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0</v>
      </c>
      <c r="Q8" s="68">
        <f>IF(SUM(K7:K8)=0,+Q7,+LOOKUP(2,1/($K$4:K7&gt;0),$K$4:K7))</f>
        <v>0</v>
      </c>
      <c r="R8" s="68">
        <f>+IF(K7=0,+R7,+LOOKUP(2,1/($K$4:K6&gt;0),$K$4:K6))</f>
        <v>0</v>
      </c>
      <c r="S8" s="115">
        <f t="shared" si="1"/>
        <v>0</v>
      </c>
      <c r="T8" s="124">
        <f t="shared" si="5"/>
        <v>0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0</v>
      </c>
      <c r="R9" s="68">
        <f>+IF(K8=0,+R8,+LOOKUP(2,1/($K$4:K7&gt;0),$K$4:K7))</f>
        <v>0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87</v>
      </c>
      <c r="C10" s="159">
        <v>88</v>
      </c>
      <c r="D10" s="159">
        <v>88</v>
      </c>
      <c r="E10" s="159">
        <v>84</v>
      </c>
      <c r="F10" s="159">
        <v>87</v>
      </c>
      <c r="G10" s="159">
        <v>88</v>
      </c>
      <c r="H10" s="171">
        <f t="shared" si="2"/>
        <v>522</v>
      </c>
      <c r="I10" s="79"/>
      <c r="J10" s="56">
        <f>+TOTALES!$J$4</f>
        <v>45851</v>
      </c>
      <c r="K10" s="66">
        <f t="shared" si="3"/>
        <v>522</v>
      </c>
      <c r="L10" s="67">
        <f t="shared" si="4"/>
        <v>1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1</v>
      </c>
      <c r="Q10" s="68" t="e">
        <f>IF(SUM(K9:K10)=0,+Q9,+LOOKUP(2,1/($K$4:K9&gt;0),$K$4:K9))</f>
        <v>#N/A</v>
      </c>
      <c r="R10" s="68">
        <f>+IF(K9=0,+R9,+LOOKUP(2,1/($K$4:K8&gt;0),$K$4:K8))</f>
        <v>0</v>
      </c>
      <c r="S10" s="115">
        <f t="shared" si="1"/>
        <v>88</v>
      </c>
      <c r="T10" s="124">
        <f t="shared" si="5"/>
        <v>4.5977011494252873E-2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71">
        <f t="shared" si="2"/>
        <v>0</v>
      </c>
      <c r="I11" s="79"/>
      <c r="J11" s="56">
        <f>+TOTALES!$K$4</f>
        <v>45928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522</v>
      </c>
      <c r="R11" s="68" t="e">
        <f>+IF(K10=0,+R10,+LOOKUP(2,1/($K$4:K9&gt;0),$K$4:K9))</f>
        <v>#N/A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522</v>
      </c>
      <c r="R12" s="68" t="e">
        <f>+IF(K11=0,+R11,+LOOKUP(2,1/($K$4:K10&gt;0),$K$4:K10))</f>
        <v>#N/A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522</v>
      </c>
      <c r="R13" s="68" t="e">
        <f>+IF(K12=0,+R12,+LOOKUP(2,1/($K$4:K11&gt;0),$K$4:K11))</f>
        <v>#N/A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522</v>
      </c>
      <c r="R14" s="68" t="e">
        <f>+IF(K13=0,+R13,+LOOKUP(2,1/($K$4:K12&gt;0),$K$4:K12))</f>
        <v>#N/A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522</v>
      </c>
      <c r="R15" s="78" t="e">
        <f>+IF(K14=0,+R14,+LOOKUP(2,1/($K$4:K13&gt;0),$K$4:K13))</f>
        <v>#N/A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522</v>
      </c>
      <c r="I16" s="5"/>
      <c r="J16" s="34" t="s">
        <v>0</v>
      </c>
      <c r="K16" s="45">
        <f>SUM(K4:K15)</f>
        <v>522</v>
      </c>
      <c r="L16" s="74">
        <f>SUM(L4:L15)</f>
        <v>1</v>
      </c>
      <c r="M16" s="74">
        <f t="shared" ref="M16:P16" si="6">SUM(M4:M15)</f>
        <v>0</v>
      </c>
      <c r="N16" s="74">
        <f t="shared" si="6"/>
        <v>0</v>
      </c>
      <c r="O16" s="74">
        <f t="shared" si="6"/>
        <v>0</v>
      </c>
      <c r="P16" s="75">
        <f t="shared" si="6"/>
        <v>1</v>
      </c>
      <c r="Q16" s="69"/>
      <c r="R16" s="69"/>
      <c r="S16" s="60">
        <f>+MAX(S4:S15)</f>
        <v>88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87</v>
      </c>
      <c r="C17" s="108">
        <f t="shared" ref="C17:G17" si="7">SMALL(C4:C15,COUNTIF(C4:C15,"&lt;=0")+1)</f>
        <v>88</v>
      </c>
      <c r="D17" s="108">
        <f t="shared" si="7"/>
        <v>88</v>
      </c>
      <c r="E17" s="108">
        <f t="shared" si="7"/>
        <v>84</v>
      </c>
      <c r="F17" s="108">
        <f t="shared" si="7"/>
        <v>87</v>
      </c>
      <c r="G17" s="108">
        <f t="shared" si="7"/>
        <v>88</v>
      </c>
      <c r="H17" s="108">
        <f>SMALL(H4:H15,COUNTIF(H4:H15,"&lt;=0")+1)</f>
        <v>522</v>
      </c>
      <c r="I17" s="5"/>
      <c r="J17" s="27" t="s">
        <v>6</v>
      </c>
      <c r="K17" s="28">
        <f>SMALL(K4:K15,COUNTIF(K4:K15,"&lt;=0")+1)</f>
        <v>522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87</v>
      </c>
      <c r="C18" s="68">
        <f t="shared" si="8"/>
        <v>88</v>
      </c>
      <c r="D18" s="68">
        <f t="shared" si="8"/>
        <v>88</v>
      </c>
      <c r="E18" s="68">
        <f t="shared" si="8"/>
        <v>84</v>
      </c>
      <c r="F18" s="68">
        <f t="shared" si="8"/>
        <v>87</v>
      </c>
      <c r="G18" s="68">
        <f t="shared" si="8"/>
        <v>88</v>
      </c>
      <c r="H18" s="68">
        <f t="shared" si="8"/>
        <v>522</v>
      </c>
      <c r="I18" s="5"/>
      <c r="J18" s="29" t="s">
        <v>7</v>
      </c>
      <c r="K18" s="30">
        <f>AVERAGEIF(K4:K15,"&gt;0")</f>
        <v>522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87</v>
      </c>
      <c r="C19" s="68">
        <f t="array" ref="C19">+MEDIAN(IF(C4:C15&lt;&gt;0,C4:C15))</f>
        <v>88</v>
      </c>
      <c r="D19" s="68">
        <f t="array" ref="D19">+MEDIAN(IF(D4:D15&lt;&gt;0,D4:D15))</f>
        <v>88</v>
      </c>
      <c r="E19" s="68">
        <f t="array" ref="E19">+MEDIAN(IF(E4:E15&lt;&gt;0,E4:E15))</f>
        <v>84</v>
      </c>
      <c r="F19" s="68">
        <f t="array" ref="F19">+MEDIAN(IF(F4:F15&lt;&gt;0,F4:F15))</f>
        <v>87</v>
      </c>
      <c r="G19" s="68">
        <f t="array" ref="G19">+MEDIAN(IF(G4:G15&lt;&gt;0,G4:G15))</f>
        <v>88</v>
      </c>
      <c r="H19" s="68">
        <f t="array" ref="H19">+MEDIAN(IF(H4:H15&lt;&gt;0,H4:H15))</f>
        <v>522</v>
      </c>
      <c r="I19" s="5"/>
      <c r="J19" s="29" t="s">
        <v>8</v>
      </c>
      <c r="K19" s="30">
        <f t="array" ref="K19">+MEDIAN(IF(K4:K15&lt;&gt;0,K4:K15))</f>
        <v>522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87</v>
      </c>
      <c r="C20" s="101">
        <f t="shared" si="9"/>
        <v>88</v>
      </c>
      <c r="D20" s="101">
        <f t="shared" si="9"/>
        <v>88</v>
      </c>
      <c r="E20" s="101">
        <f t="shared" si="9"/>
        <v>84</v>
      </c>
      <c r="F20" s="101">
        <f t="shared" si="9"/>
        <v>87</v>
      </c>
      <c r="G20" s="101">
        <f t="shared" si="9"/>
        <v>88</v>
      </c>
      <c r="H20" s="101">
        <f t="shared" si="9"/>
        <v>522</v>
      </c>
      <c r="I20" s="5"/>
      <c r="J20" s="29" t="s">
        <v>9</v>
      </c>
      <c r="K20" s="30">
        <f>+MAX(K4:K15)</f>
        <v>522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 t="e">
        <f t="array" ref="B21">+STDEV(IF(B4:B15&gt;0,B4:B15))</f>
        <v>#DIV/0!</v>
      </c>
      <c r="C21" s="117" t="e">
        <f t="array" ref="C21">+STDEV(IF(C4:C15&gt;0,C4:C15))</f>
        <v>#DIV/0!</v>
      </c>
      <c r="D21" s="117" t="e">
        <f t="array" ref="D21">+STDEV(IF(D4:D15&gt;0,D4:D15))</f>
        <v>#DIV/0!</v>
      </c>
      <c r="E21" s="117" t="e">
        <f t="array" ref="E21">+STDEV(IF(E4:E15&gt;0,E4:E15))</f>
        <v>#DIV/0!</v>
      </c>
      <c r="F21" s="117" t="e">
        <f t="array" ref="F21">+STDEV(IF(F4:F15&gt;0,F4:F15))</f>
        <v>#DIV/0!</v>
      </c>
      <c r="G21" s="117" t="e">
        <f t="array" ref="G21">+STDEV(IF(G4:G15&gt;0,G4:G15))</f>
        <v>#DIV/0!</v>
      </c>
      <c r="H21" s="117" t="e">
        <f t="array" ref="H21">+STDEV(IF(H4:H15&gt;0,H4:H15))</f>
        <v>#DIV/0!</v>
      </c>
      <c r="I21" s="5"/>
      <c r="J21" s="29" t="s">
        <v>10</v>
      </c>
      <c r="K21" s="116" t="e">
        <f t="array" ref="K21">+STDEV(IF(K4:K15&gt;0,K4:K15))</f>
        <v>#DIV/0!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0</v>
      </c>
      <c r="C22" s="111">
        <f t="shared" ref="C22:H22" si="10">+(C20-C17)/C18</f>
        <v>0</v>
      </c>
      <c r="D22" s="111">
        <f t="shared" si="10"/>
        <v>0</v>
      </c>
      <c r="E22" s="111">
        <f t="shared" si="10"/>
        <v>0</v>
      </c>
      <c r="F22" s="111">
        <f t="shared" si="10"/>
        <v>0</v>
      </c>
      <c r="G22" s="111">
        <f t="shared" si="10"/>
        <v>0</v>
      </c>
      <c r="H22" s="111">
        <f t="shared" si="10"/>
        <v>0</v>
      </c>
      <c r="I22" s="5"/>
      <c r="J22" s="31" t="s">
        <v>5</v>
      </c>
      <c r="K22" s="32" t="e">
        <f>+K21/K18</f>
        <v>#DIV/0!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/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22811</v>
      </c>
      <c r="B2" s="10" t="s">
        <v>102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171">
        <f>+SUM(B4:G4)</f>
        <v>0</v>
      </c>
      <c r="I4" s="79"/>
      <c r="J4" s="56">
        <f>+TOTALES!$D$4</f>
        <v>45669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74</v>
      </c>
      <c r="C5" s="159">
        <v>60</v>
      </c>
      <c r="D5" s="159">
        <v>79</v>
      </c>
      <c r="E5" s="159">
        <v>73</v>
      </c>
      <c r="F5" s="159">
        <v>79</v>
      </c>
      <c r="G5" s="159">
        <v>84</v>
      </c>
      <c r="H5" s="171">
        <f t="shared" ref="H5:H15" si="2">+SUM(B5:G5)</f>
        <v>449</v>
      </c>
      <c r="I5" s="79"/>
      <c r="J5" s="56">
        <f>+TOTALES!$E$4</f>
        <v>45690</v>
      </c>
      <c r="K5" s="66">
        <f t="shared" ref="K5:K15" si="3">+H5</f>
        <v>449</v>
      </c>
      <c r="L5" s="67">
        <f t="shared" ref="L5:L15" si="4">+IF(K5=0,0,1)</f>
        <v>1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1</v>
      </c>
      <c r="S5" s="115">
        <f t="shared" si="1"/>
        <v>84</v>
      </c>
      <c r="T5" s="124">
        <f t="shared" ref="T5:T15" si="5">IF(H5=0,0,+((+S5-MIN(B5:G5))/AVERAGE(B5:G5)))</f>
        <v>0.32071269487750559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80</v>
      </c>
      <c r="C6" s="159">
        <v>80</v>
      </c>
      <c r="D6" s="159">
        <v>77</v>
      </c>
      <c r="E6" s="159">
        <v>84</v>
      </c>
      <c r="F6" s="159">
        <v>81</v>
      </c>
      <c r="G6" s="159">
        <v>84</v>
      </c>
      <c r="H6" s="171">
        <f t="shared" si="2"/>
        <v>486</v>
      </c>
      <c r="I6" s="79"/>
      <c r="J6" s="56">
        <f>+TOTALES!$F$4</f>
        <v>45718</v>
      </c>
      <c r="K6" s="66">
        <f t="shared" si="3"/>
        <v>486</v>
      </c>
      <c r="L6" s="67">
        <f t="shared" si="4"/>
        <v>1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2</v>
      </c>
      <c r="O6" s="68">
        <f>IF(COUNTIF($K$4:K6,"&gt;0")&lt;3,0,+IF(K6=0,0,IF(K6&lt;=Q6,0,IF(Q6&lt;=R6,0,3))))</f>
        <v>0</v>
      </c>
      <c r="P6" s="66">
        <f t="shared" si="0"/>
        <v>3</v>
      </c>
      <c r="Q6" s="68">
        <f>+K5</f>
        <v>449</v>
      </c>
      <c r="R6" s="68">
        <f>+K4</f>
        <v>0</v>
      </c>
      <c r="S6" s="115">
        <f t="shared" si="1"/>
        <v>84</v>
      </c>
      <c r="T6" s="124">
        <f t="shared" si="5"/>
        <v>8.6419753086419748E-2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83</v>
      </c>
      <c r="C7" s="159">
        <v>80</v>
      </c>
      <c r="D7" s="159">
        <v>80</v>
      </c>
      <c r="E7" s="159">
        <v>72</v>
      </c>
      <c r="F7" s="159">
        <v>83</v>
      </c>
      <c r="G7" s="159">
        <v>80</v>
      </c>
      <c r="H7" s="171">
        <f t="shared" si="2"/>
        <v>478</v>
      </c>
      <c r="I7" s="79"/>
      <c r="J7" s="56">
        <f>+TOTALES!$G$4</f>
        <v>45753</v>
      </c>
      <c r="K7" s="66">
        <f t="shared" si="3"/>
        <v>478</v>
      </c>
      <c r="L7" s="67">
        <f t="shared" si="4"/>
        <v>1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0</v>
      </c>
      <c r="O7" s="68">
        <f>IF(COUNTIF($K$4:K7,"&gt;0")&lt;3,0,+IF(K7=0,0,IF(K7&lt;=Q7,0,IF(Q7&lt;=R7,0,3))))</f>
        <v>0</v>
      </c>
      <c r="P7" s="66">
        <f t="shared" si="0"/>
        <v>1</v>
      </c>
      <c r="Q7" s="68">
        <f>IF(SUM(K6:K7)=0,+Q6,+LOOKUP(2,1/($K$4:K6&gt;0),$K$4:K6))</f>
        <v>486</v>
      </c>
      <c r="R7" s="68">
        <f>+IF(K6=0,+R6,+LOOKUP(2,1/($K$4:K5&gt;0),$K$4:K5))</f>
        <v>449</v>
      </c>
      <c r="S7" s="115">
        <f t="shared" si="1"/>
        <v>83</v>
      </c>
      <c r="T7" s="124">
        <f t="shared" si="5"/>
        <v>0.13807531380753138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80</v>
      </c>
      <c r="C8" s="159">
        <v>78</v>
      </c>
      <c r="D8" s="159">
        <v>69</v>
      </c>
      <c r="E8" s="159">
        <v>84</v>
      </c>
      <c r="F8" s="159">
        <v>85</v>
      </c>
      <c r="G8" s="159">
        <v>85</v>
      </c>
      <c r="H8" s="171">
        <f t="shared" si="2"/>
        <v>481</v>
      </c>
      <c r="I8" s="79"/>
      <c r="J8" s="56">
        <f>+TOTALES!$H$4</f>
        <v>45795</v>
      </c>
      <c r="K8" s="66">
        <f t="shared" si="3"/>
        <v>481</v>
      </c>
      <c r="L8" s="67">
        <f t="shared" si="4"/>
        <v>1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2</v>
      </c>
      <c r="O8" s="68">
        <f>IF(COUNTIF($K$4:K8,"&gt;0")&lt;3,0,+IF(K8=0,0,IF(K8&lt;=Q8,0,IF(Q8&lt;=R8,0,3))))</f>
        <v>0</v>
      </c>
      <c r="P8" s="66">
        <f t="shared" si="0"/>
        <v>3</v>
      </c>
      <c r="Q8" s="68">
        <f>IF(SUM(K7:K8)=0,+Q7,+LOOKUP(2,1/($K$4:K7&gt;0),$K$4:K7))</f>
        <v>478</v>
      </c>
      <c r="R8" s="68">
        <f>+IF(K7=0,+R7,+LOOKUP(2,1/($K$4:K6&gt;0),$K$4:K6))</f>
        <v>486</v>
      </c>
      <c r="S8" s="115">
        <f t="shared" si="1"/>
        <v>85</v>
      </c>
      <c r="T8" s="124">
        <f t="shared" si="5"/>
        <v>0.19958419958419957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481</v>
      </c>
      <c r="R9" s="68">
        <f>+IF(K8=0,+R8,+LOOKUP(2,1/($K$4:K7&gt;0),$K$4:K7))</f>
        <v>478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171">
        <f t="shared" si="2"/>
        <v>0</v>
      </c>
      <c r="I10" s="79"/>
      <c r="J10" s="56">
        <f>+TOTALES!$J$4</f>
        <v>45851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481</v>
      </c>
      <c r="R10" s="68">
        <f>+IF(K9=0,+R9,+LOOKUP(2,1/($K$4:K8&gt;0),$K$4:K8))</f>
        <v>478</v>
      </c>
      <c r="S10" s="115">
        <f t="shared" si="1"/>
        <v>0</v>
      </c>
      <c r="T10" s="124">
        <f t="shared" si="5"/>
        <v>0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71">
        <f t="shared" si="2"/>
        <v>0</v>
      </c>
      <c r="I11" s="79"/>
      <c r="J11" s="56">
        <f>+TOTALES!$K$4</f>
        <v>45928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481</v>
      </c>
      <c r="R11" s="68">
        <f>+IF(K10=0,+R10,+LOOKUP(2,1/($K$4:K9&gt;0),$K$4:K9))</f>
        <v>478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481</v>
      </c>
      <c r="R12" s="68">
        <f>+IF(K11=0,+R11,+LOOKUP(2,1/($K$4:K10&gt;0),$K$4:K10))</f>
        <v>478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481</v>
      </c>
      <c r="R13" s="68">
        <f>+IF(K12=0,+R12,+LOOKUP(2,1/($K$4:K11&gt;0),$K$4:K11))</f>
        <v>478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481</v>
      </c>
      <c r="R14" s="68">
        <f>+IF(K13=0,+R13,+LOOKUP(2,1/($K$4:K12&gt;0),$K$4:K12))</f>
        <v>478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481</v>
      </c>
      <c r="R15" s="78">
        <f>+IF(K14=0,+R14,+LOOKUP(2,1/($K$4:K13&gt;0),$K$4:K13))</f>
        <v>478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1894</v>
      </c>
      <c r="I16" s="5"/>
      <c r="J16" s="34" t="s">
        <v>0</v>
      </c>
      <c r="K16" s="45">
        <f>SUM(K4:K15)</f>
        <v>1894</v>
      </c>
      <c r="L16" s="74">
        <f>SUM(L4:L15)</f>
        <v>4</v>
      </c>
      <c r="M16" s="74">
        <f t="shared" ref="M16:P16" si="6">SUM(M4:M15)</f>
        <v>0</v>
      </c>
      <c r="N16" s="74">
        <f t="shared" si="6"/>
        <v>4</v>
      </c>
      <c r="O16" s="74">
        <f t="shared" si="6"/>
        <v>0</v>
      </c>
      <c r="P16" s="75">
        <f t="shared" si="6"/>
        <v>8</v>
      </c>
      <c r="Q16" s="69"/>
      <c r="R16" s="69"/>
      <c r="S16" s="60">
        <f>+MAX(S4:S15)</f>
        <v>85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74</v>
      </c>
      <c r="C17" s="108">
        <f t="shared" ref="C17:G17" si="7">SMALL(C4:C15,COUNTIF(C4:C15,"&lt;=0")+1)</f>
        <v>60</v>
      </c>
      <c r="D17" s="108">
        <f t="shared" si="7"/>
        <v>69</v>
      </c>
      <c r="E17" s="108">
        <f t="shared" si="7"/>
        <v>72</v>
      </c>
      <c r="F17" s="108">
        <f t="shared" si="7"/>
        <v>79</v>
      </c>
      <c r="G17" s="108">
        <f t="shared" si="7"/>
        <v>80</v>
      </c>
      <c r="H17" s="108">
        <f>SMALL(H4:H15,COUNTIF(H4:H15,"&lt;=0")+1)</f>
        <v>449</v>
      </c>
      <c r="I17" s="5"/>
      <c r="J17" s="27" t="s">
        <v>6</v>
      </c>
      <c r="K17" s="28">
        <f>SMALL(K4:K15,COUNTIF(K4:K15,"&lt;=0")+1)</f>
        <v>449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79.25</v>
      </c>
      <c r="C18" s="68">
        <f t="shared" si="8"/>
        <v>74.5</v>
      </c>
      <c r="D18" s="68">
        <f t="shared" si="8"/>
        <v>76.25</v>
      </c>
      <c r="E18" s="68">
        <f t="shared" si="8"/>
        <v>78.25</v>
      </c>
      <c r="F18" s="68">
        <f t="shared" si="8"/>
        <v>82</v>
      </c>
      <c r="G18" s="68">
        <f t="shared" si="8"/>
        <v>83.25</v>
      </c>
      <c r="H18" s="68">
        <f t="shared" si="8"/>
        <v>473.5</v>
      </c>
      <c r="I18" s="5"/>
      <c r="J18" s="29" t="s">
        <v>7</v>
      </c>
      <c r="K18" s="30">
        <f>AVERAGEIF(K4:K15,"&gt;0")</f>
        <v>473.5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80</v>
      </c>
      <c r="C19" s="68">
        <f t="array" ref="C19">+MEDIAN(IF(C4:C15&lt;&gt;0,C4:C15))</f>
        <v>79</v>
      </c>
      <c r="D19" s="68">
        <f t="array" ref="D19">+MEDIAN(IF(D4:D15&lt;&gt;0,D4:D15))</f>
        <v>78</v>
      </c>
      <c r="E19" s="68">
        <f t="array" ref="E19">+MEDIAN(IF(E4:E15&lt;&gt;0,E4:E15))</f>
        <v>78.5</v>
      </c>
      <c r="F19" s="68">
        <f t="array" ref="F19">+MEDIAN(IF(F4:F15&lt;&gt;0,F4:F15))</f>
        <v>82</v>
      </c>
      <c r="G19" s="68">
        <f t="array" ref="G19">+MEDIAN(IF(G4:G15&lt;&gt;0,G4:G15))</f>
        <v>84</v>
      </c>
      <c r="H19" s="68">
        <f t="array" ref="H19">+MEDIAN(IF(H4:H15&lt;&gt;0,H4:H15))</f>
        <v>479.5</v>
      </c>
      <c r="I19" s="5"/>
      <c r="J19" s="29" t="s">
        <v>8</v>
      </c>
      <c r="K19" s="30">
        <f t="array" ref="K19">+MEDIAN(IF(K4:K15&lt;&gt;0,K4:K15))</f>
        <v>479.5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83</v>
      </c>
      <c r="C20" s="101">
        <f t="shared" si="9"/>
        <v>80</v>
      </c>
      <c r="D20" s="101">
        <f t="shared" si="9"/>
        <v>80</v>
      </c>
      <c r="E20" s="101">
        <f t="shared" si="9"/>
        <v>84</v>
      </c>
      <c r="F20" s="101">
        <f t="shared" si="9"/>
        <v>85</v>
      </c>
      <c r="G20" s="101">
        <f t="shared" si="9"/>
        <v>85</v>
      </c>
      <c r="H20" s="101">
        <f t="shared" si="9"/>
        <v>486</v>
      </c>
      <c r="I20" s="5"/>
      <c r="J20" s="29" t="s">
        <v>9</v>
      </c>
      <c r="K20" s="30">
        <f>+MAX(K4:K15)</f>
        <v>486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3.7749172176353749</v>
      </c>
      <c r="C21" s="117">
        <f t="array" ref="C21">+STDEV(IF(C4:C15&gt;0,C4:C15))</f>
        <v>9.7125348562223106</v>
      </c>
      <c r="D21" s="117">
        <f t="array" ref="D21">+STDEV(IF(D4:D15&gt;0,D4:D15))</f>
        <v>4.9916597106239795</v>
      </c>
      <c r="E21" s="117">
        <f t="array" ref="E21">+STDEV(IF(E4:E15&gt;0,E4:E15))</f>
        <v>6.6520673478250352</v>
      </c>
      <c r="F21" s="117">
        <f t="array" ref="F21">+STDEV(IF(F4:F15&gt;0,F4:F15))</f>
        <v>2.5819888974716112</v>
      </c>
      <c r="G21" s="117">
        <f t="array" ref="G21">+STDEV(IF(G4:G15&gt;0,G4:G15))</f>
        <v>2.2173557826083452</v>
      </c>
      <c r="H21" s="117">
        <f t="array" ref="H21">+STDEV(IF(H4:H15&gt;0,H4:H15))</f>
        <v>16.663332999933317</v>
      </c>
      <c r="I21" s="5"/>
      <c r="J21" s="29" t="s">
        <v>10</v>
      </c>
      <c r="K21" s="116">
        <f t="array" ref="K21">+STDEV(IF(K4:K15&gt;0,K4:K15))</f>
        <v>16.663332999933317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0.11356466876971609</v>
      </c>
      <c r="C22" s="111">
        <f t="shared" ref="C22:H22" si="10">+(C20-C17)/C18</f>
        <v>0.26845637583892618</v>
      </c>
      <c r="D22" s="111">
        <f t="shared" si="10"/>
        <v>0.14426229508196722</v>
      </c>
      <c r="E22" s="111">
        <f t="shared" si="10"/>
        <v>0.15335463258785942</v>
      </c>
      <c r="F22" s="111">
        <f t="shared" si="10"/>
        <v>7.3170731707317069E-2</v>
      </c>
      <c r="G22" s="111">
        <f t="shared" si="10"/>
        <v>6.006006006006006E-2</v>
      </c>
      <c r="H22" s="111">
        <f t="shared" si="10"/>
        <v>7.8141499472016901E-2</v>
      </c>
      <c r="I22" s="5"/>
      <c r="J22" s="31" t="s">
        <v>5</v>
      </c>
      <c r="K22" s="32">
        <f>+K21/K18</f>
        <v>3.5191833157198135E-2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/>
  </sheetViews>
  <sheetFormatPr baseColWidth="10" defaultRowHeight="15" x14ac:dyDescent="0.2"/>
  <cols>
    <col min="1" max="1" width="13" style="24" customWidth="1"/>
    <col min="2" max="7" width="8.7109375" style="24" customWidth="1"/>
    <col min="8" max="8" width="9.42578125" style="24" customWidth="1"/>
    <col min="9" max="9" width="11.42578125" style="24"/>
    <col min="10" max="10" width="14.140625" style="24" customWidth="1"/>
    <col min="11" max="11" width="14.85546875" style="24" customWidth="1"/>
    <col min="12" max="12" width="8.7109375" style="24" customWidth="1"/>
    <col min="13" max="13" width="9.5703125" style="24" customWidth="1"/>
    <col min="14" max="14" width="11" style="24" customWidth="1"/>
    <col min="15" max="15" width="12.28515625" style="24" customWidth="1"/>
    <col min="16" max="16" width="11.85546875" style="24" customWidth="1"/>
    <col min="17" max="17" width="11.7109375" style="24" bestFit="1" customWidth="1"/>
    <col min="18" max="18" width="12.7109375" style="24" bestFit="1" customWidth="1"/>
    <col min="19" max="19" width="11.42578125" style="24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5" customFormat="1" ht="27.75" x14ac:dyDescent="0.4">
      <c r="A1" s="121" t="str">
        <f>+TOTALES!D2</f>
        <v>Trofeo Regularidad 2025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1"/>
      <c r="R1" s="11"/>
      <c r="S1" s="24"/>
      <c r="T1" s="83"/>
      <c r="U1" s="83"/>
      <c r="V1" s="83"/>
      <c r="W1" s="83"/>
      <c r="X1" s="83"/>
      <c r="Y1" s="83"/>
      <c r="Z1" s="83"/>
      <c r="AA1" s="84"/>
      <c r="AD1" s="176"/>
      <c r="AE1" s="176"/>
      <c r="AF1" s="176"/>
      <c r="AG1" s="176"/>
      <c r="AH1" s="176"/>
    </row>
    <row r="2" spans="1:34" s="86" customFormat="1" ht="25.5" x14ac:dyDescent="0.35">
      <c r="A2" s="9">
        <v>16537</v>
      </c>
      <c r="B2" s="10" t="s">
        <v>64</v>
      </c>
      <c r="C2" s="10"/>
      <c r="D2" s="10"/>
      <c r="E2" s="10"/>
      <c r="F2" s="10"/>
      <c r="G2" s="10"/>
      <c r="H2" s="10"/>
      <c r="I2" s="25"/>
      <c r="J2" s="26"/>
      <c r="K2" s="26"/>
      <c r="L2" s="46"/>
      <c r="M2" s="47"/>
      <c r="N2" s="33" t="s">
        <v>20</v>
      </c>
      <c r="O2" s="33"/>
      <c r="P2" s="48"/>
      <c r="Q2" s="121" t="s">
        <v>29</v>
      </c>
      <c r="R2" s="43"/>
      <c r="S2" s="43"/>
      <c r="T2" s="87"/>
      <c r="U2" s="87"/>
      <c r="V2" s="87"/>
      <c r="W2" s="87"/>
      <c r="X2" s="87"/>
      <c r="Y2" s="87"/>
      <c r="Z2" s="87"/>
      <c r="AA2" s="87"/>
      <c r="AB2" s="11"/>
      <c r="AC2" s="88"/>
      <c r="AD2" s="89"/>
      <c r="AE2" s="89"/>
      <c r="AF2" s="89"/>
      <c r="AG2" s="89"/>
      <c r="AH2" s="90"/>
    </row>
    <row r="3" spans="1:34" s="13" customFormat="1" ht="33.75" customHeight="1" thickBot="1" x14ac:dyDescent="0.3">
      <c r="A3" s="39" t="s">
        <v>12</v>
      </c>
      <c r="B3" s="39">
        <v>1</v>
      </c>
      <c r="C3" s="39">
        <v>2</v>
      </c>
      <c r="D3" s="39">
        <v>3</v>
      </c>
      <c r="E3" s="39">
        <v>4</v>
      </c>
      <c r="F3" s="39">
        <v>5</v>
      </c>
      <c r="G3" s="39">
        <v>6</v>
      </c>
      <c r="H3" s="39" t="s">
        <v>0</v>
      </c>
      <c r="I3" s="12"/>
      <c r="J3" s="35" t="s">
        <v>12</v>
      </c>
      <c r="K3" s="44" t="s">
        <v>22</v>
      </c>
      <c r="L3" s="80" t="s">
        <v>23</v>
      </c>
      <c r="M3" s="81" t="s">
        <v>24</v>
      </c>
      <c r="N3" s="81" t="s">
        <v>25</v>
      </c>
      <c r="O3" s="81" t="s">
        <v>26</v>
      </c>
      <c r="P3" s="82" t="s">
        <v>4</v>
      </c>
      <c r="Q3" s="65" t="s">
        <v>30</v>
      </c>
      <c r="R3" s="65" t="s">
        <v>31</v>
      </c>
      <c r="S3" s="130" t="s">
        <v>50</v>
      </c>
      <c r="T3" s="130" t="s">
        <v>5</v>
      </c>
      <c r="U3" s="91"/>
      <c r="V3" s="91"/>
      <c r="W3" s="91"/>
      <c r="X3" s="91"/>
      <c r="Y3" s="91"/>
      <c r="Z3" s="92"/>
      <c r="AA3" s="12"/>
      <c r="AB3" s="93"/>
      <c r="AC3" s="94"/>
      <c r="AD3" s="95"/>
      <c r="AE3" s="95"/>
      <c r="AF3" s="95"/>
      <c r="AG3" s="95"/>
      <c r="AH3" s="94"/>
    </row>
    <row r="4" spans="1:34" ht="18" customHeight="1" x14ac:dyDescent="0.25">
      <c r="A4" s="54">
        <f>+TOTALES!$D$4</f>
        <v>45669</v>
      </c>
      <c r="B4" s="159">
        <v>0</v>
      </c>
      <c r="C4" s="159">
        <v>0</v>
      </c>
      <c r="D4" s="159">
        <v>0</v>
      </c>
      <c r="E4" s="159">
        <v>0</v>
      </c>
      <c r="F4" s="159">
        <v>0</v>
      </c>
      <c r="G4" s="159">
        <v>0</v>
      </c>
      <c r="H4" s="171">
        <f>+SUM(B4:G4)</f>
        <v>0</v>
      </c>
      <c r="I4" s="79"/>
      <c r="J4" s="56">
        <f>+TOTALES!$D$4</f>
        <v>45669</v>
      </c>
      <c r="K4" s="66">
        <f>+H4</f>
        <v>0</v>
      </c>
      <c r="L4" s="67">
        <f>+IF(K4=0,0,1)</f>
        <v>0</v>
      </c>
      <c r="M4" s="68"/>
      <c r="N4" s="68"/>
      <c r="O4" s="68"/>
      <c r="P4" s="66">
        <f t="shared" ref="P4:P15" si="0">+SUM(L4:O4)</f>
        <v>0</v>
      </c>
      <c r="Q4" s="69"/>
      <c r="R4" s="70"/>
      <c r="S4" s="114">
        <f t="shared" ref="S4:S15" si="1">+MAX(B4:G4)</f>
        <v>0</v>
      </c>
      <c r="T4" s="124">
        <f>IF(H4=0,0,+((+S4-MIN(B4:G4))/AVERAGE(B4:G4)))</f>
        <v>0</v>
      </c>
      <c r="U4" s="16"/>
      <c r="V4" s="16"/>
      <c r="W4" s="16"/>
      <c r="X4" s="16"/>
      <c r="Y4" s="16"/>
      <c r="Z4" s="17"/>
      <c r="AA4" s="14"/>
      <c r="AB4" s="93"/>
      <c r="AC4" s="94"/>
      <c r="AD4" s="95"/>
      <c r="AE4" s="95"/>
      <c r="AF4" s="95"/>
      <c r="AG4" s="95"/>
      <c r="AH4" s="94"/>
    </row>
    <row r="5" spans="1:34" ht="18" customHeight="1" x14ac:dyDescent="0.25">
      <c r="A5" s="54">
        <f>+TOTALES!$E$4</f>
        <v>45690</v>
      </c>
      <c r="B5" s="159">
        <v>0</v>
      </c>
      <c r="C5" s="159">
        <v>0</v>
      </c>
      <c r="D5" s="159">
        <v>0</v>
      </c>
      <c r="E5" s="159">
        <v>0</v>
      </c>
      <c r="F5" s="159">
        <v>0</v>
      </c>
      <c r="G5" s="159">
        <v>0</v>
      </c>
      <c r="H5" s="171">
        <f t="shared" ref="H5:H15" si="2">+SUM(B5:G5)</f>
        <v>0</v>
      </c>
      <c r="I5" s="79"/>
      <c r="J5" s="56">
        <f>+TOTALES!$E$4</f>
        <v>45690</v>
      </c>
      <c r="K5" s="66">
        <f t="shared" ref="K5:K15" si="3">+H5</f>
        <v>0</v>
      </c>
      <c r="L5" s="67">
        <f t="shared" ref="L5:L15" si="4">+IF(K5=0,0,1)</f>
        <v>0</v>
      </c>
      <c r="M5" s="68">
        <f>+IF(K5=0,0,IF(SUM($K$4:K4)=0,0,IF(K5=LOOKUP(2,1/($K$4:K4&lt;&gt;0),$K$4:K4),1,0)))</f>
        <v>0</v>
      </c>
      <c r="N5" s="68">
        <f>+IF(K5=0,0,IF(SUM($K$4:K4)=0,0,IF(K5&gt;LOOKUP(2,1/($K$4:K4&gt;0),$K$4:K4),2,0)))</f>
        <v>0</v>
      </c>
      <c r="O5" s="68"/>
      <c r="P5" s="66">
        <f t="shared" si="0"/>
        <v>0</v>
      </c>
      <c r="S5" s="115">
        <f t="shared" si="1"/>
        <v>0</v>
      </c>
      <c r="T5" s="124">
        <f t="shared" ref="T5:T15" si="5">IF(H5=0,0,+((+S5-MIN(B5:G5))/AVERAGE(B5:G5)))</f>
        <v>0</v>
      </c>
      <c r="U5" s="16"/>
      <c r="V5" s="16"/>
      <c r="W5" s="16"/>
      <c r="X5" s="16"/>
      <c r="Y5" s="16"/>
      <c r="Z5" s="17"/>
      <c r="AA5" s="14"/>
      <c r="AB5" s="93"/>
      <c r="AC5" s="94"/>
      <c r="AD5" s="95"/>
      <c r="AE5" s="95"/>
      <c r="AF5" s="95"/>
      <c r="AG5" s="95"/>
      <c r="AH5" s="94"/>
    </row>
    <row r="6" spans="1:34" ht="18" customHeight="1" x14ac:dyDescent="0.25">
      <c r="A6" s="54">
        <f>+TOTALES!$F$4</f>
        <v>45718</v>
      </c>
      <c r="B6" s="159">
        <v>83</v>
      </c>
      <c r="C6" s="159">
        <v>92</v>
      </c>
      <c r="D6" s="159">
        <v>77</v>
      </c>
      <c r="E6" s="159">
        <v>85</v>
      </c>
      <c r="F6" s="159">
        <v>81</v>
      </c>
      <c r="G6" s="159">
        <v>89</v>
      </c>
      <c r="H6" s="171">
        <f t="shared" si="2"/>
        <v>507</v>
      </c>
      <c r="I6" s="79"/>
      <c r="J6" s="56">
        <f>+TOTALES!$F$4</f>
        <v>45718</v>
      </c>
      <c r="K6" s="66">
        <f t="shared" si="3"/>
        <v>507</v>
      </c>
      <c r="L6" s="67">
        <f t="shared" si="4"/>
        <v>1</v>
      </c>
      <c r="M6" s="68">
        <f>+IF(K6=0,0,IF(SUM($K$4:K5)=0,0,IF(K6=LOOKUP(2,1/($K$4:K5&lt;&gt;0),$K$4:K5),1,0)))</f>
        <v>0</v>
      </c>
      <c r="N6" s="68">
        <f>IF(O6&gt;0,0,+IF(K6=0,0,IF(SUM($K$4:K5)=0,0,IF(K6&gt;LOOKUP(2,1/($K$4:K5&gt;0),$K$4:K5),2,0))))</f>
        <v>0</v>
      </c>
      <c r="O6" s="68">
        <f>IF(COUNTIF($K$4:K6,"&gt;0")&lt;3,0,+IF(K6=0,0,IF(K6&lt;=Q6,0,IF(Q6&lt;=R6,0,3))))</f>
        <v>0</v>
      </c>
      <c r="P6" s="66">
        <f t="shared" si="0"/>
        <v>1</v>
      </c>
      <c r="Q6" s="68">
        <f>+K5</f>
        <v>0</v>
      </c>
      <c r="R6" s="68">
        <f>+K4</f>
        <v>0</v>
      </c>
      <c r="S6" s="115">
        <f t="shared" si="1"/>
        <v>92</v>
      </c>
      <c r="T6" s="124">
        <f t="shared" si="5"/>
        <v>0.17751479289940827</v>
      </c>
      <c r="U6" s="16"/>
      <c r="V6" s="16"/>
      <c r="W6" s="16"/>
      <c r="X6" s="16"/>
      <c r="Y6" s="16"/>
      <c r="Z6" s="17"/>
      <c r="AA6" s="14"/>
      <c r="AB6" s="93"/>
      <c r="AC6" s="94"/>
      <c r="AD6" s="95"/>
      <c r="AE6" s="95"/>
      <c r="AF6" s="95"/>
      <c r="AG6" s="95"/>
      <c r="AH6" s="94"/>
    </row>
    <row r="7" spans="1:34" ht="18" customHeight="1" x14ac:dyDescent="0.25">
      <c r="A7" s="54">
        <f>+TOTALES!$G$4</f>
        <v>45753</v>
      </c>
      <c r="B7" s="159">
        <v>80</v>
      </c>
      <c r="C7" s="159">
        <v>86</v>
      </c>
      <c r="D7" s="159">
        <v>84</v>
      </c>
      <c r="E7" s="159">
        <v>85</v>
      </c>
      <c r="F7" s="159">
        <v>84</v>
      </c>
      <c r="G7" s="159">
        <v>90</v>
      </c>
      <c r="H7" s="171">
        <f t="shared" si="2"/>
        <v>509</v>
      </c>
      <c r="I7" s="79"/>
      <c r="J7" s="56">
        <f>+TOTALES!$G$4</f>
        <v>45753</v>
      </c>
      <c r="K7" s="66">
        <f t="shared" si="3"/>
        <v>509</v>
      </c>
      <c r="L7" s="67">
        <f t="shared" si="4"/>
        <v>1</v>
      </c>
      <c r="M7" s="68">
        <f>+IF(K7=0,0,IF(SUM($K$4:K6)=0,0,IF(K7=LOOKUP(2,1/($K$4:K6&lt;&gt;0),$K$4:K6),1,0)))</f>
        <v>0</v>
      </c>
      <c r="N7" s="68">
        <f>IF(O7&gt;0,0,+IF(K7=0,0,IF(SUM($K$4:K6)=0,0,IF(K7&gt;LOOKUP(2,1/($K$4:K6&gt;0),$K$4:K6),2,0))))</f>
        <v>2</v>
      </c>
      <c r="O7" s="68">
        <f>IF(COUNTIF($K$4:K7,"&gt;0")&lt;3,0,+IF(K7=0,0,IF(K7&lt;=Q7,0,IF(Q7&lt;=R7,0,3))))</f>
        <v>0</v>
      </c>
      <c r="P7" s="66">
        <f t="shared" si="0"/>
        <v>3</v>
      </c>
      <c r="Q7" s="68">
        <f>IF(SUM(K6:K7)=0,+Q6,+LOOKUP(2,1/($K$4:K6&gt;0),$K$4:K6))</f>
        <v>507</v>
      </c>
      <c r="R7" s="68" t="e">
        <f>+IF(K6=0,+R6,+LOOKUP(2,1/($K$4:K5&gt;0),$K$4:K5))</f>
        <v>#N/A</v>
      </c>
      <c r="S7" s="115">
        <f t="shared" si="1"/>
        <v>90</v>
      </c>
      <c r="T7" s="124">
        <f t="shared" si="5"/>
        <v>0.11787819253438114</v>
      </c>
      <c r="U7" s="16"/>
      <c r="V7" s="16"/>
      <c r="W7" s="16"/>
      <c r="X7" s="16"/>
      <c r="Y7" s="16"/>
      <c r="Z7" s="17"/>
      <c r="AA7" s="14"/>
      <c r="AB7" s="93"/>
      <c r="AC7" s="94"/>
      <c r="AD7" s="95"/>
      <c r="AE7" s="95"/>
      <c r="AF7" s="95"/>
      <c r="AG7" s="95"/>
      <c r="AH7" s="94"/>
    </row>
    <row r="8" spans="1:34" ht="18" customHeight="1" x14ac:dyDescent="0.25">
      <c r="A8" s="54">
        <f>+TOTALES!$H$4</f>
        <v>45795</v>
      </c>
      <c r="B8" s="159">
        <v>0</v>
      </c>
      <c r="C8" s="159">
        <v>0</v>
      </c>
      <c r="D8" s="159">
        <v>0</v>
      </c>
      <c r="E8" s="159">
        <v>0</v>
      </c>
      <c r="F8" s="159">
        <v>0</v>
      </c>
      <c r="G8" s="159">
        <v>0</v>
      </c>
      <c r="H8" s="171">
        <f t="shared" si="2"/>
        <v>0</v>
      </c>
      <c r="I8" s="79"/>
      <c r="J8" s="56">
        <f>+TOTALES!$H$4</f>
        <v>45795</v>
      </c>
      <c r="K8" s="66">
        <f t="shared" si="3"/>
        <v>0</v>
      </c>
      <c r="L8" s="67">
        <f t="shared" si="4"/>
        <v>0</v>
      </c>
      <c r="M8" s="68">
        <f>+IF(K8=0,0,IF(SUM($K$4:K7)=0,0,IF(K8=LOOKUP(2,1/($K$4:K7&lt;&gt;0),$K$4:K7),1,0)))</f>
        <v>0</v>
      </c>
      <c r="N8" s="68">
        <f>IF(O8&gt;0,0,+IF(K8=0,0,IF(SUM($K$4:K7)=0,0,IF(K8&gt;LOOKUP(2,1/($K$4:K7&gt;0),$K$4:K7),2,0))))</f>
        <v>0</v>
      </c>
      <c r="O8" s="68">
        <f>IF(COUNTIF($K$4:K8,"&gt;0")&lt;3,0,+IF(K8=0,0,IF(K8&lt;=Q8,0,IF(Q8&lt;=R8,0,3))))</f>
        <v>0</v>
      </c>
      <c r="P8" s="66">
        <f t="shared" si="0"/>
        <v>0</v>
      </c>
      <c r="Q8" s="68">
        <f>IF(SUM(K7:K8)=0,+Q7,+LOOKUP(2,1/($K$4:K7&gt;0),$K$4:K7))</f>
        <v>509</v>
      </c>
      <c r="R8" s="68">
        <f>+IF(K7=0,+R7,+LOOKUP(2,1/($K$4:K6&gt;0),$K$4:K6))</f>
        <v>507</v>
      </c>
      <c r="S8" s="115">
        <f t="shared" si="1"/>
        <v>0</v>
      </c>
      <c r="T8" s="124">
        <f t="shared" si="5"/>
        <v>0</v>
      </c>
      <c r="U8" s="16"/>
      <c r="V8" s="16"/>
      <c r="W8" s="16"/>
      <c r="X8" s="16"/>
      <c r="Y8" s="16"/>
      <c r="Z8" s="17"/>
      <c r="AA8" s="14"/>
      <c r="AB8" s="93"/>
      <c r="AC8" s="94"/>
      <c r="AD8" s="95"/>
      <c r="AE8" s="95"/>
      <c r="AF8" s="95"/>
      <c r="AG8" s="95"/>
      <c r="AH8" s="94"/>
    </row>
    <row r="9" spans="1:34" ht="18" customHeight="1" x14ac:dyDescent="0.25">
      <c r="A9" s="54">
        <f>+TOTALES!$I$4</f>
        <v>45816</v>
      </c>
      <c r="B9" s="159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71">
        <f t="shared" si="2"/>
        <v>0</v>
      </c>
      <c r="I9" s="79"/>
      <c r="J9" s="56">
        <f>+TOTALES!$I$4</f>
        <v>45816</v>
      </c>
      <c r="K9" s="66">
        <f t="shared" si="3"/>
        <v>0</v>
      </c>
      <c r="L9" s="67">
        <f t="shared" si="4"/>
        <v>0</v>
      </c>
      <c r="M9" s="68">
        <f>+IF(K9=0,0,IF(SUM($K$4:K8)=0,0,IF(K9=LOOKUP(2,1/($K$4:K8&lt;&gt;0),$K$4:K8),1,0)))</f>
        <v>0</v>
      </c>
      <c r="N9" s="68">
        <f>IF(O9&gt;0,0,+IF(K9=0,0,IF(SUM($K$4:K8)=0,0,IF(K9&gt;LOOKUP(2,1/($K$4:K8&gt;0),$K$4:K8),2,0))))</f>
        <v>0</v>
      </c>
      <c r="O9" s="68">
        <f>IF(COUNTIF($K$4:K9,"&gt;0")&lt;3,0,+IF(K9=0,0,IF(K9&lt;=Q9,0,IF(Q9&lt;=R9,0,3))))</f>
        <v>0</v>
      </c>
      <c r="P9" s="66">
        <f t="shared" si="0"/>
        <v>0</v>
      </c>
      <c r="Q9" s="68">
        <f>IF(SUM(K8:K9)=0,+Q8,+LOOKUP(2,1/($K$4:K8&gt;0),$K$4:K8))</f>
        <v>509</v>
      </c>
      <c r="R9" s="68">
        <f>+IF(K8=0,+R8,+LOOKUP(2,1/($K$4:K7&gt;0),$K$4:K7))</f>
        <v>507</v>
      </c>
      <c r="S9" s="115">
        <f t="shared" si="1"/>
        <v>0</v>
      </c>
      <c r="T9" s="124">
        <f t="shared" si="5"/>
        <v>0</v>
      </c>
      <c r="U9" s="16"/>
      <c r="V9" s="16"/>
      <c r="W9" s="16"/>
      <c r="X9" s="16"/>
      <c r="Y9" s="16"/>
      <c r="Z9" s="17"/>
      <c r="AA9" s="14"/>
      <c r="AB9" s="96"/>
      <c r="AC9" s="97"/>
      <c r="AD9" s="94"/>
      <c r="AE9" s="94"/>
      <c r="AF9" s="94"/>
      <c r="AG9" s="94"/>
      <c r="AH9" s="94"/>
    </row>
    <row r="10" spans="1:34" ht="18" customHeight="1" x14ac:dyDescent="0.25">
      <c r="A10" s="54">
        <f>+TOTALES!$J$4</f>
        <v>45851</v>
      </c>
      <c r="B10" s="159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171">
        <f t="shared" si="2"/>
        <v>0</v>
      </c>
      <c r="I10" s="79"/>
      <c r="J10" s="56">
        <f>+TOTALES!$J$4</f>
        <v>45851</v>
      </c>
      <c r="K10" s="66">
        <f t="shared" si="3"/>
        <v>0</v>
      </c>
      <c r="L10" s="67">
        <f t="shared" si="4"/>
        <v>0</v>
      </c>
      <c r="M10" s="68">
        <f>+IF(K10=0,0,IF(SUM($K$4:K9)=0,0,IF(K10=LOOKUP(2,1/($K$4:K9&lt;&gt;0),$K$4:K9),1,0)))</f>
        <v>0</v>
      </c>
      <c r="N10" s="68">
        <f>IF(O10&gt;0,0,+IF(K10=0,0,IF(SUM($K$4:K9)=0,0,IF(K10&gt;LOOKUP(2,1/($K$4:K9&gt;0),$K$4:K9),2,0))))</f>
        <v>0</v>
      </c>
      <c r="O10" s="68">
        <f>IF(COUNTIF($K$4:K10,"&gt;0")&lt;3,0,+IF(K10=0,0,IF(K10&lt;=Q10,0,IF(Q10&lt;=R10,0,3))))</f>
        <v>0</v>
      </c>
      <c r="P10" s="66">
        <f t="shared" si="0"/>
        <v>0</v>
      </c>
      <c r="Q10" s="68">
        <f>IF(SUM(K9:K10)=0,+Q9,+LOOKUP(2,1/($K$4:K9&gt;0),$K$4:K9))</f>
        <v>509</v>
      </c>
      <c r="R10" s="68">
        <f>+IF(K9=0,+R9,+LOOKUP(2,1/($K$4:K8&gt;0),$K$4:K8))</f>
        <v>507</v>
      </c>
      <c r="S10" s="115">
        <f t="shared" si="1"/>
        <v>0</v>
      </c>
      <c r="T10" s="124">
        <f t="shared" si="5"/>
        <v>0</v>
      </c>
      <c r="U10" s="18"/>
      <c r="V10" s="18"/>
      <c r="W10" s="18"/>
      <c r="X10" s="18"/>
      <c r="Y10" s="18"/>
      <c r="Z10" s="19"/>
      <c r="AA10" s="14"/>
      <c r="AB10" s="98"/>
      <c r="AC10" s="99"/>
    </row>
    <row r="11" spans="1:34" ht="18" customHeight="1" x14ac:dyDescent="0.25">
      <c r="A11" s="54">
        <f>+TOTALES!$K$4</f>
        <v>45928</v>
      </c>
      <c r="B11" s="159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71">
        <f t="shared" si="2"/>
        <v>0</v>
      </c>
      <c r="I11" s="79"/>
      <c r="J11" s="56">
        <f>+TOTALES!$K$4</f>
        <v>45928</v>
      </c>
      <c r="K11" s="66">
        <f t="shared" si="3"/>
        <v>0</v>
      </c>
      <c r="L11" s="67">
        <f t="shared" si="4"/>
        <v>0</v>
      </c>
      <c r="M11" s="68">
        <f>+IF(K11=0,0,IF(SUM($K$4:K10)=0,0,IF(K11=LOOKUP(2,1/($K$4:K10&lt;&gt;0),$K$4:K10),1,0)))</f>
        <v>0</v>
      </c>
      <c r="N11" s="68">
        <f>IF(O11&gt;0,0,+IF(K11=0,0,IF(SUM($K$4:K10)=0,0,IF(K11&gt;LOOKUP(2,1/($K$4:K10&gt;0),$K$4:K10),2,0))))</f>
        <v>0</v>
      </c>
      <c r="O11" s="68">
        <f>IF(COUNTIF($K$4:K11,"&gt;0")&lt;3,0,+IF(K11=0,0,IF(K11&lt;=Q11,0,IF(Q11&lt;=R11,0,3))))</f>
        <v>0</v>
      </c>
      <c r="P11" s="66">
        <f t="shared" si="0"/>
        <v>0</v>
      </c>
      <c r="Q11" s="68">
        <f>IF(SUM(K10:K11)=0,+Q10,+LOOKUP(2,1/($K$4:K10&gt;0),$K$4:K10))</f>
        <v>509</v>
      </c>
      <c r="R11" s="68">
        <f>+IF(K10=0,+R10,+LOOKUP(2,1/($K$4:K9&gt;0),$K$4:K9))</f>
        <v>507</v>
      </c>
      <c r="S11" s="115">
        <f t="shared" si="1"/>
        <v>0</v>
      </c>
      <c r="T11" s="124">
        <f t="shared" si="5"/>
        <v>0</v>
      </c>
      <c r="U11" s="91"/>
      <c r="V11" s="91"/>
      <c r="W11" s="91"/>
      <c r="X11" s="91"/>
      <c r="Y11" s="91"/>
      <c r="Z11" s="92"/>
      <c r="AA11" s="14"/>
      <c r="AB11" s="98"/>
      <c r="AC11" s="99"/>
    </row>
    <row r="12" spans="1:34" ht="18" customHeight="1" x14ac:dyDescent="0.25">
      <c r="A12" s="54">
        <f>+TOTALES!$L$4</f>
        <v>45931</v>
      </c>
      <c r="B12" s="160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71">
        <f t="shared" si="2"/>
        <v>0</v>
      </c>
      <c r="I12" s="79"/>
      <c r="J12" s="56">
        <f>+TOTALES!$L$4</f>
        <v>45931</v>
      </c>
      <c r="K12" s="66">
        <f t="shared" si="3"/>
        <v>0</v>
      </c>
      <c r="L12" s="67">
        <f t="shared" si="4"/>
        <v>0</v>
      </c>
      <c r="M12" s="68">
        <f>+IF(K12=0,0,IF(SUM($K$4:K11)=0,0,IF(K12=LOOKUP(2,1/($K$4:K11&lt;&gt;0),$K$4:K11),1,0)))</f>
        <v>0</v>
      </c>
      <c r="N12" s="68">
        <f>IF(O12&gt;0,0,+IF(K12=0,0,IF(SUM($K$4:K11)=0,0,IF(K12&gt;LOOKUP(2,1/($K$4:K11&gt;0),$K$4:K11),2,0))))</f>
        <v>0</v>
      </c>
      <c r="O12" s="68">
        <f>IF(COUNTIF($K$4:K12,"&gt;0")&lt;3,0,+IF(K12=0,0,IF(K12&lt;=Q12,0,IF(Q12&lt;=R12,0,3))))</f>
        <v>0</v>
      </c>
      <c r="P12" s="66">
        <f t="shared" si="0"/>
        <v>0</v>
      </c>
      <c r="Q12" s="68">
        <f>IF(SUM(K11:K12)=0,+Q11,+LOOKUP(2,1/($K$4:K11&gt;0),$K$4:K11))</f>
        <v>509</v>
      </c>
      <c r="R12" s="68">
        <f>+IF(K11=0,+R11,+LOOKUP(2,1/($K$4:K10&gt;0),$K$4:K10))</f>
        <v>507</v>
      </c>
      <c r="S12" s="115">
        <f t="shared" si="1"/>
        <v>0</v>
      </c>
      <c r="T12" s="124">
        <f t="shared" si="5"/>
        <v>0</v>
      </c>
      <c r="U12" s="16"/>
      <c r="V12" s="16"/>
      <c r="W12" s="16"/>
      <c r="X12" s="16"/>
      <c r="Y12" s="16"/>
      <c r="Z12" s="17"/>
      <c r="AA12" s="14"/>
      <c r="AB12" s="98"/>
      <c r="AC12" s="99"/>
    </row>
    <row r="13" spans="1:34" ht="18" customHeight="1" x14ac:dyDescent="0.25">
      <c r="A13" s="54">
        <f>+TOTALES!$M$4</f>
        <v>45962</v>
      </c>
      <c r="B13" s="159">
        <v>0</v>
      </c>
      <c r="C13" s="159">
        <v>0</v>
      </c>
      <c r="D13" s="159">
        <v>0</v>
      </c>
      <c r="E13" s="159">
        <v>0</v>
      </c>
      <c r="F13" s="159">
        <v>0</v>
      </c>
      <c r="G13" s="159">
        <v>0</v>
      </c>
      <c r="H13" s="171">
        <f t="shared" si="2"/>
        <v>0</v>
      </c>
      <c r="I13" s="79"/>
      <c r="J13" s="56">
        <f>+TOTALES!$M$4</f>
        <v>45962</v>
      </c>
      <c r="K13" s="66">
        <f t="shared" si="3"/>
        <v>0</v>
      </c>
      <c r="L13" s="67">
        <f t="shared" si="4"/>
        <v>0</v>
      </c>
      <c r="M13" s="68">
        <f>+IF(K13=0,0,IF(SUM($K$4:K12)=0,0,IF(K13=LOOKUP(2,1/($K$4:K12&lt;&gt;0),$K$4:K12),1,0)))</f>
        <v>0</v>
      </c>
      <c r="N13" s="68">
        <f>IF(O13&gt;0,0,+IF(K13=0,0,IF(SUM($K$4:K12)=0,0,IF(K13&gt;LOOKUP(2,1/($K$4:K12&gt;0),$K$4:K12),2,0))))</f>
        <v>0</v>
      </c>
      <c r="O13" s="68">
        <f>IF(COUNTIF($K$4:K13,"&gt;0")&lt;3,0,+IF(K13=0,0,IF(K13&lt;=Q13,0,IF(Q13&lt;=R13,0,3))))</f>
        <v>0</v>
      </c>
      <c r="P13" s="66">
        <f t="shared" si="0"/>
        <v>0</v>
      </c>
      <c r="Q13" s="68">
        <f>IF(SUM(K12:K13)=0,+Q12,+LOOKUP(2,1/($K$4:K12&gt;0),$K$4:K12))</f>
        <v>509</v>
      </c>
      <c r="R13" s="68">
        <f>+IF(K12=0,+R12,+LOOKUP(2,1/($K$4:K11&gt;0),$K$4:K11))</f>
        <v>507</v>
      </c>
      <c r="S13" s="115">
        <f t="shared" si="1"/>
        <v>0</v>
      </c>
      <c r="T13" s="124">
        <f t="shared" si="5"/>
        <v>0</v>
      </c>
      <c r="U13" s="16"/>
      <c r="V13" s="16"/>
      <c r="W13" s="16"/>
      <c r="X13" s="16"/>
      <c r="Y13" s="16"/>
      <c r="Z13" s="17"/>
      <c r="AA13" s="14"/>
      <c r="AB13" s="98"/>
      <c r="AC13" s="99"/>
    </row>
    <row r="14" spans="1:34" ht="18" customHeight="1" x14ac:dyDescent="0.25">
      <c r="A14" s="54">
        <f>+TOTALES!$N$4</f>
        <v>45992</v>
      </c>
      <c r="B14" s="159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71">
        <f t="shared" si="2"/>
        <v>0</v>
      </c>
      <c r="I14" s="79"/>
      <c r="J14" s="56">
        <f>+TOTALES!$N$4</f>
        <v>45992</v>
      </c>
      <c r="K14" s="66">
        <f t="shared" si="3"/>
        <v>0</v>
      </c>
      <c r="L14" s="67">
        <f t="shared" si="4"/>
        <v>0</v>
      </c>
      <c r="M14" s="68">
        <f>+IF(K14=0,0,IF(SUM($K$4:K13)=0,0,IF(K14=LOOKUP(2,1/($K$4:K13&lt;&gt;0),$K$4:K13),1,0)))</f>
        <v>0</v>
      </c>
      <c r="N14" s="68">
        <f>IF(O14&gt;0,0,+IF(K14=0,0,IF(SUM($K$4:K13)=0,0,IF(K14&gt;LOOKUP(2,1/($K$4:K13&gt;0),$K$4:K13),2,0))))</f>
        <v>0</v>
      </c>
      <c r="O14" s="68">
        <f>IF(COUNTIF($K$4:K14,"&gt;0")&lt;3,0,+IF(K14=0,0,IF(K14&lt;=Q14,0,IF(Q14&lt;=R14,0,3))))</f>
        <v>0</v>
      </c>
      <c r="P14" s="66">
        <f t="shared" si="0"/>
        <v>0</v>
      </c>
      <c r="Q14" s="68">
        <f>IF(SUM(K13:K14)=0,+Q13,+LOOKUP(2,1/($K$4:K13&gt;0),$K$4:K13))</f>
        <v>509</v>
      </c>
      <c r="R14" s="68">
        <f>+IF(K13=0,+R13,+LOOKUP(2,1/($K$4:K12&gt;0),$K$4:K12))</f>
        <v>507</v>
      </c>
      <c r="S14" s="115">
        <f t="shared" si="1"/>
        <v>0</v>
      </c>
      <c r="T14" s="124">
        <f t="shared" si="5"/>
        <v>0</v>
      </c>
      <c r="U14" s="16"/>
      <c r="V14" s="16"/>
      <c r="W14" s="16"/>
      <c r="X14" s="16"/>
      <c r="Y14" s="16"/>
      <c r="Z14" s="17"/>
      <c r="AA14" s="14"/>
      <c r="AB14" s="98"/>
      <c r="AC14" s="99"/>
    </row>
    <row r="15" spans="1:34" ht="18" customHeight="1" thickBot="1" x14ac:dyDescent="0.3">
      <c r="A15" s="55">
        <f>+TOTALES!$O$4</f>
        <v>0</v>
      </c>
      <c r="B15" s="161"/>
      <c r="C15" s="161"/>
      <c r="D15" s="161"/>
      <c r="E15" s="161"/>
      <c r="F15" s="161"/>
      <c r="G15" s="161"/>
      <c r="H15" s="172">
        <f t="shared" si="2"/>
        <v>0</v>
      </c>
      <c r="I15" s="79"/>
      <c r="J15" s="57">
        <f>+TOTALES!$O$4</f>
        <v>0</v>
      </c>
      <c r="K15" s="71">
        <f t="shared" si="3"/>
        <v>0</v>
      </c>
      <c r="L15" s="72">
        <f t="shared" si="4"/>
        <v>0</v>
      </c>
      <c r="M15" s="73">
        <f>+IF(K15=0,0,IF(SUM($K$4:K14)=0,0,IF(K15=LOOKUP(2,1/($K$4:K14&lt;&gt;0),$K$4:K14),1,0)))</f>
        <v>0</v>
      </c>
      <c r="N15" s="73">
        <f>IF(O15&gt;0,0,+IF(K15=0,0,IF(SUM($K$4:K14)=0,0,IF(K15&gt;LOOKUP(2,1/($K$4:K14&gt;0),$K$4:K14),2,0))))</f>
        <v>0</v>
      </c>
      <c r="O15" s="73">
        <f>IF(COUNTIF($K$4:K15,"&gt;0")&lt;3,0,+IF(K15=0,0,IF(K15&lt;=Q15,0,IF(Q15&lt;=R15,0,3))))</f>
        <v>0</v>
      </c>
      <c r="P15" s="71">
        <f t="shared" si="0"/>
        <v>0</v>
      </c>
      <c r="Q15" s="77">
        <f>IF(SUM(K14:K15)=0,+Q14,+LOOKUP(2,1/($K$4:K14&gt;0),$K$4:K14))</f>
        <v>509</v>
      </c>
      <c r="R15" s="78">
        <f>+IF(K14=0,+R14,+LOOKUP(2,1/($K$4:K13&gt;0),$K$4:K13))</f>
        <v>507</v>
      </c>
      <c r="S15" s="113">
        <f t="shared" si="1"/>
        <v>0</v>
      </c>
      <c r="T15" s="126">
        <f t="shared" si="5"/>
        <v>0</v>
      </c>
      <c r="U15" s="16"/>
      <c r="V15" s="16"/>
      <c r="W15" s="16"/>
      <c r="X15" s="16"/>
      <c r="Y15" s="16"/>
      <c r="Z15" s="17"/>
      <c r="AA15" s="14"/>
      <c r="AB15" s="98"/>
      <c r="AC15" s="100"/>
    </row>
    <row r="16" spans="1:34" ht="18" customHeight="1" x14ac:dyDescent="0.25">
      <c r="A16" s="21" t="s">
        <v>0</v>
      </c>
      <c r="B16" s="16"/>
      <c r="C16" s="16"/>
      <c r="D16" s="16"/>
      <c r="E16" s="16"/>
      <c r="F16" s="16"/>
      <c r="G16" s="16"/>
      <c r="H16" s="42">
        <f>SUM(H4:H15)</f>
        <v>1016</v>
      </c>
      <c r="I16" s="5"/>
      <c r="J16" s="34" t="s">
        <v>0</v>
      </c>
      <c r="K16" s="45">
        <f>SUM(K4:K15)</f>
        <v>1016</v>
      </c>
      <c r="L16" s="74">
        <f>SUM(L4:L15)</f>
        <v>2</v>
      </c>
      <c r="M16" s="74">
        <f t="shared" ref="M16:P16" si="6">SUM(M4:M15)</f>
        <v>0</v>
      </c>
      <c r="N16" s="74">
        <f t="shared" si="6"/>
        <v>2</v>
      </c>
      <c r="O16" s="74">
        <f t="shared" si="6"/>
        <v>0</v>
      </c>
      <c r="P16" s="75">
        <f t="shared" si="6"/>
        <v>4</v>
      </c>
      <c r="Q16" s="69"/>
      <c r="R16" s="69"/>
      <c r="S16" s="60">
        <f>+MAX(S4:S15)</f>
        <v>92</v>
      </c>
      <c r="T16" s="124"/>
      <c r="U16" s="16"/>
      <c r="V16" s="16"/>
      <c r="W16" s="16"/>
      <c r="X16" s="16"/>
      <c r="Y16" s="16"/>
      <c r="Z16" s="17"/>
      <c r="AA16" s="14"/>
    </row>
    <row r="17" spans="1:28" ht="18" customHeight="1" x14ac:dyDescent="0.25">
      <c r="A17" s="107" t="s">
        <v>6</v>
      </c>
      <c r="B17" s="108">
        <f>SMALL(B4:B15,COUNTIF(B4:B15,"&lt;=0")+1)</f>
        <v>80</v>
      </c>
      <c r="C17" s="108">
        <f t="shared" ref="C17:G17" si="7">SMALL(C4:C15,COUNTIF(C4:C15,"&lt;=0")+1)</f>
        <v>86</v>
      </c>
      <c r="D17" s="108">
        <f t="shared" si="7"/>
        <v>77</v>
      </c>
      <c r="E17" s="108">
        <f t="shared" si="7"/>
        <v>85</v>
      </c>
      <c r="F17" s="108">
        <f t="shared" si="7"/>
        <v>81</v>
      </c>
      <c r="G17" s="108">
        <f t="shared" si="7"/>
        <v>89</v>
      </c>
      <c r="H17" s="108">
        <f>SMALL(H4:H15,COUNTIF(H4:H15,"&lt;=0")+1)</f>
        <v>507</v>
      </c>
      <c r="I17" s="5"/>
      <c r="J17" s="27" t="s">
        <v>6</v>
      </c>
      <c r="K17" s="28">
        <f>SMALL(K4:K15,COUNTIF(K4:K15,"&lt;=0")+1)</f>
        <v>507</v>
      </c>
      <c r="L17" s="69"/>
      <c r="M17" s="69"/>
      <c r="N17" s="69"/>
      <c r="O17" s="69"/>
      <c r="P17" s="69"/>
      <c r="Q17" s="76"/>
      <c r="R17" s="69"/>
      <c r="T17" s="16"/>
      <c r="U17" s="16"/>
      <c r="V17" s="16"/>
      <c r="W17" s="16"/>
      <c r="X17" s="16"/>
      <c r="Y17" s="16"/>
      <c r="Z17" s="17"/>
      <c r="AA17" s="14"/>
      <c r="AB17" s="102"/>
    </row>
    <row r="18" spans="1:28" ht="18" customHeight="1" x14ac:dyDescent="0.25">
      <c r="A18" s="109" t="s">
        <v>7</v>
      </c>
      <c r="B18" s="68">
        <f t="shared" ref="B18:H18" si="8">AVERAGEIF(B4:B15,"&gt;0")</f>
        <v>81.5</v>
      </c>
      <c r="C18" s="68">
        <f t="shared" si="8"/>
        <v>89</v>
      </c>
      <c r="D18" s="68">
        <f t="shared" si="8"/>
        <v>80.5</v>
      </c>
      <c r="E18" s="68">
        <f t="shared" si="8"/>
        <v>85</v>
      </c>
      <c r="F18" s="68">
        <f t="shared" si="8"/>
        <v>82.5</v>
      </c>
      <c r="G18" s="68">
        <f t="shared" si="8"/>
        <v>89.5</v>
      </c>
      <c r="H18" s="68">
        <f t="shared" si="8"/>
        <v>508</v>
      </c>
      <c r="I18" s="5"/>
      <c r="J18" s="29" t="s">
        <v>7</v>
      </c>
      <c r="K18" s="30">
        <f>AVERAGEIF(K4:K15,"&gt;0")</f>
        <v>508</v>
      </c>
      <c r="L18" s="69"/>
      <c r="M18" s="69"/>
      <c r="N18" s="69"/>
      <c r="O18" s="69"/>
      <c r="P18" s="69"/>
      <c r="Q18" s="76"/>
      <c r="R18" s="69"/>
      <c r="T18" s="18"/>
      <c r="U18" s="18"/>
      <c r="V18" s="18"/>
      <c r="W18" s="18"/>
      <c r="X18" s="18"/>
      <c r="Y18" s="18"/>
      <c r="Z18" s="19"/>
      <c r="AA18" s="14"/>
      <c r="AB18" s="103"/>
    </row>
    <row r="19" spans="1:28" ht="18" customHeight="1" x14ac:dyDescent="0.25">
      <c r="A19" s="109" t="s">
        <v>8</v>
      </c>
      <c r="B19" s="68">
        <f t="array" ref="B19">+MEDIAN(IF(B4:B15&lt;&gt;0,B4:B15))</f>
        <v>81.5</v>
      </c>
      <c r="C19" s="68">
        <f t="array" ref="C19">+MEDIAN(IF(C4:C15&lt;&gt;0,C4:C15))</f>
        <v>89</v>
      </c>
      <c r="D19" s="68">
        <f t="array" ref="D19">+MEDIAN(IF(D4:D15&lt;&gt;0,D4:D15))</f>
        <v>80.5</v>
      </c>
      <c r="E19" s="68">
        <f t="array" ref="E19">+MEDIAN(IF(E4:E15&lt;&gt;0,E4:E15))</f>
        <v>85</v>
      </c>
      <c r="F19" s="68">
        <f t="array" ref="F19">+MEDIAN(IF(F4:F15&lt;&gt;0,F4:F15))</f>
        <v>82.5</v>
      </c>
      <c r="G19" s="68">
        <f t="array" ref="G19">+MEDIAN(IF(G4:G15&lt;&gt;0,G4:G15))</f>
        <v>89.5</v>
      </c>
      <c r="H19" s="68">
        <f t="array" ref="H19">+MEDIAN(IF(H4:H15&lt;&gt;0,H4:H15))</f>
        <v>508</v>
      </c>
      <c r="I19" s="5"/>
      <c r="J19" s="29" t="s">
        <v>8</v>
      </c>
      <c r="K19" s="30">
        <f t="array" ref="K19">+MEDIAN(IF(K4:K15&lt;&gt;0,K4:K15))</f>
        <v>508</v>
      </c>
      <c r="L19" s="69"/>
      <c r="M19" s="76"/>
      <c r="N19" s="69"/>
      <c r="O19" s="69"/>
      <c r="P19" s="69"/>
      <c r="Q19" s="69"/>
      <c r="R19" s="69"/>
      <c r="T19" s="91"/>
      <c r="U19" s="91"/>
      <c r="V19" s="91"/>
      <c r="W19" s="91"/>
      <c r="X19" s="91"/>
      <c r="Y19" s="91"/>
      <c r="Z19" s="92"/>
      <c r="AA19" s="14"/>
      <c r="AB19" s="103"/>
    </row>
    <row r="20" spans="1:28" ht="18" customHeight="1" x14ac:dyDescent="0.25">
      <c r="A20" s="112" t="s">
        <v>9</v>
      </c>
      <c r="B20" s="101">
        <f t="shared" ref="B20:H20" si="9">+MAX(B4:B15)</f>
        <v>83</v>
      </c>
      <c r="C20" s="101">
        <f t="shared" si="9"/>
        <v>92</v>
      </c>
      <c r="D20" s="101">
        <f t="shared" si="9"/>
        <v>84</v>
      </c>
      <c r="E20" s="101">
        <f t="shared" si="9"/>
        <v>85</v>
      </c>
      <c r="F20" s="101">
        <f t="shared" si="9"/>
        <v>84</v>
      </c>
      <c r="G20" s="101">
        <f t="shared" si="9"/>
        <v>90</v>
      </c>
      <c r="H20" s="101">
        <f t="shared" si="9"/>
        <v>509</v>
      </c>
      <c r="I20" s="5"/>
      <c r="J20" s="29" t="s">
        <v>9</v>
      </c>
      <c r="K20" s="30">
        <f>+MAX(K4:K15)</f>
        <v>509</v>
      </c>
      <c r="L20" s="69"/>
      <c r="M20" s="69"/>
      <c r="N20" s="69"/>
      <c r="O20" s="69"/>
      <c r="P20" s="69"/>
      <c r="Q20" s="69"/>
      <c r="R20" s="69"/>
      <c r="T20" s="16"/>
      <c r="U20" s="16"/>
      <c r="V20" s="16"/>
      <c r="W20" s="16"/>
      <c r="X20" s="16"/>
      <c r="Y20" s="16"/>
      <c r="Z20" s="17"/>
      <c r="AA20" s="14"/>
      <c r="AB20" s="103"/>
    </row>
    <row r="21" spans="1:28" ht="18" customHeight="1" x14ac:dyDescent="0.2">
      <c r="A21" s="109" t="s">
        <v>10</v>
      </c>
      <c r="B21" s="117">
        <f t="array" ref="B21">+STDEV(IF(B4:B15&gt;0,B4:B15))</f>
        <v>2.1213203435596424</v>
      </c>
      <c r="C21" s="117">
        <f t="array" ref="C21">+STDEV(IF(C4:C15&gt;0,C4:C15))</f>
        <v>4.2426406871192848</v>
      </c>
      <c r="D21" s="117">
        <f t="array" ref="D21">+STDEV(IF(D4:D15&gt;0,D4:D15))</f>
        <v>4.9497474683058327</v>
      </c>
      <c r="E21" s="117">
        <f t="array" ref="E21">+STDEV(IF(E4:E15&gt;0,E4:E15))</f>
        <v>0</v>
      </c>
      <c r="F21" s="117">
        <f t="array" ref="F21">+STDEV(IF(F4:F15&gt;0,F4:F15))</f>
        <v>2.1213203435596424</v>
      </c>
      <c r="G21" s="117">
        <f t="array" ref="G21">+STDEV(IF(G4:G15&gt;0,G4:G15))</f>
        <v>0.70710678118654757</v>
      </c>
      <c r="H21" s="117">
        <f t="array" ref="H21">+STDEV(IF(H4:H15&gt;0,H4:H15))</f>
        <v>1.4142135623730951</v>
      </c>
      <c r="I21" s="5"/>
      <c r="J21" s="29" t="s">
        <v>10</v>
      </c>
      <c r="K21" s="116">
        <f t="array" ref="K21">+STDEV(IF(K4:K15&gt;0,K4:K15))</f>
        <v>1.4142135623730951</v>
      </c>
      <c r="L21" s="69"/>
      <c r="M21" s="69"/>
      <c r="N21" s="69"/>
      <c r="O21" s="69"/>
      <c r="P21" s="69"/>
      <c r="Q21" s="69"/>
      <c r="R21" s="69"/>
      <c r="T21" s="16"/>
      <c r="U21" s="16"/>
      <c r="V21" s="16"/>
      <c r="W21" s="16"/>
      <c r="X21" s="16"/>
      <c r="Y21" s="16"/>
      <c r="Z21" s="17"/>
      <c r="AA21" s="14"/>
      <c r="AB21" s="104"/>
    </row>
    <row r="22" spans="1:28" ht="18" customHeight="1" thickBot="1" x14ac:dyDescent="0.3">
      <c r="A22" s="110" t="s">
        <v>5</v>
      </c>
      <c r="B22" s="111">
        <f>+(B20-B17)/B18</f>
        <v>3.6809815950920248E-2</v>
      </c>
      <c r="C22" s="111">
        <f t="shared" ref="C22:H22" si="10">+(C20-C17)/C18</f>
        <v>6.741573033707865E-2</v>
      </c>
      <c r="D22" s="111">
        <f t="shared" si="10"/>
        <v>8.6956521739130432E-2</v>
      </c>
      <c r="E22" s="111">
        <f t="shared" si="10"/>
        <v>0</v>
      </c>
      <c r="F22" s="111">
        <f t="shared" si="10"/>
        <v>3.6363636363636362E-2</v>
      </c>
      <c r="G22" s="111">
        <f t="shared" si="10"/>
        <v>1.11731843575419E-2</v>
      </c>
      <c r="H22" s="111">
        <f t="shared" si="10"/>
        <v>3.937007874015748E-3</v>
      </c>
      <c r="I22" s="5"/>
      <c r="J22" s="31" t="s">
        <v>5</v>
      </c>
      <c r="K22" s="32">
        <f>+K21/K18</f>
        <v>2.7838849653013683E-3</v>
      </c>
      <c r="O22" s="62"/>
      <c r="P22" s="62"/>
      <c r="T22" s="16"/>
      <c r="U22" s="16"/>
      <c r="V22" s="16"/>
      <c r="W22" s="16"/>
      <c r="X22" s="16"/>
      <c r="Y22" s="16"/>
      <c r="Z22" s="17"/>
      <c r="AA22" s="14"/>
      <c r="AB22" s="105"/>
    </row>
    <row r="23" spans="1:28" ht="18" customHeight="1" thickTop="1" x14ac:dyDescent="0.2">
      <c r="A23" s="15"/>
      <c r="B23" s="16"/>
      <c r="C23" s="16"/>
      <c r="D23" s="16"/>
      <c r="E23" s="16"/>
      <c r="F23" s="16"/>
      <c r="G23" s="16"/>
      <c r="H23" s="17"/>
      <c r="I23" s="5"/>
      <c r="T23" s="16"/>
      <c r="U23" s="16"/>
      <c r="V23" s="16"/>
      <c r="W23" s="16"/>
      <c r="X23" s="16"/>
      <c r="Y23" s="16"/>
      <c r="Z23" s="17"/>
      <c r="AA23" s="14"/>
    </row>
    <row r="24" spans="1:28" ht="18" customHeight="1" x14ac:dyDescent="0.2">
      <c r="A24" s="15"/>
      <c r="B24" s="16"/>
      <c r="C24" s="16"/>
      <c r="D24" s="16"/>
      <c r="E24" s="16"/>
      <c r="F24" s="16"/>
      <c r="G24" s="16"/>
      <c r="H24" s="17"/>
      <c r="I24" s="5"/>
      <c r="J24" s="6" t="s">
        <v>19</v>
      </c>
      <c r="K24" s="23"/>
      <c r="L24" s="23"/>
      <c r="M24" s="23"/>
      <c r="N24" s="23"/>
      <c r="O24" s="23"/>
      <c r="P24" s="23"/>
      <c r="Q24" s="22"/>
      <c r="R24" s="22"/>
      <c r="S24" s="22"/>
      <c r="T24" s="16"/>
      <c r="U24" s="16"/>
      <c r="V24" s="16"/>
      <c r="W24" s="16"/>
      <c r="X24" s="16"/>
      <c r="Y24" s="16"/>
      <c r="Z24" s="17"/>
      <c r="AA24" s="14"/>
    </row>
    <row r="25" spans="1:28" ht="18" customHeight="1" x14ac:dyDescent="0.2">
      <c r="A25" s="15"/>
      <c r="B25" s="16"/>
      <c r="C25" s="16"/>
      <c r="D25" s="16"/>
      <c r="E25" s="16"/>
      <c r="F25" s="16"/>
      <c r="G25" s="16"/>
      <c r="H25" s="17"/>
      <c r="I25" s="5"/>
      <c r="J25" s="36" t="s">
        <v>14</v>
      </c>
      <c r="K25" s="22"/>
      <c r="L25" s="22"/>
      <c r="M25" s="22"/>
      <c r="N25" s="22"/>
      <c r="O25" s="22"/>
      <c r="P25" s="22"/>
      <c r="Q25" s="22"/>
      <c r="R25" s="22"/>
      <c r="S25" s="22"/>
      <c r="T25" s="16"/>
      <c r="U25" s="16"/>
      <c r="V25" s="16"/>
      <c r="W25" s="16"/>
      <c r="X25" s="16"/>
      <c r="Y25" s="16"/>
      <c r="Z25" s="17"/>
      <c r="AA25" s="14"/>
    </row>
    <row r="26" spans="1:28" ht="18" customHeight="1" x14ac:dyDescent="0.25">
      <c r="A26" s="5"/>
      <c r="B26" s="18"/>
      <c r="C26" s="18"/>
      <c r="D26" s="18"/>
      <c r="E26" s="18"/>
      <c r="F26" s="18"/>
      <c r="G26" s="18"/>
      <c r="H26" s="19"/>
      <c r="I26" s="5"/>
      <c r="J26" s="36" t="s">
        <v>15</v>
      </c>
      <c r="K26" s="22"/>
      <c r="L26" s="22"/>
      <c r="M26" s="22"/>
      <c r="N26" s="22"/>
      <c r="O26" s="22"/>
      <c r="P26" s="22"/>
      <c r="Q26" s="22"/>
      <c r="R26" s="22"/>
      <c r="S26" s="22"/>
      <c r="T26" s="18"/>
      <c r="U26" s="18"/>
      <c r="V26" s="18"/>
      <c r="W26" s="18"/>
      <c r="X26" s="18"/>
      <c r="Y26" s="18"/>
      <c r="Z26" s="19"/>
      <c r="AA26" s="14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6" t="s">
        <v>16</v>
      </c>
      <c r="K27" s="22"/>
      <c r="L27" s="22"/>
      <c r="M27" s="22"/>
      <c r="N27" s="22"/>
      <c r="O27" s="22"/>
      <c r="P27" s="22"/>
      <c r="Q27" s="22"/>
      <c r="R27" s="22"/>
      <c r="S27" s="22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37" t="s">
        <v>27</v>
      </c>
      <c r="K28" s="22"/>
      <c r="L28" s="22"/>
      <c r="M28" s="22"/>
      <c r="N28" s="22"/>
      <c r="O28" s="22"/>
      <c r="P28" s="22"/>
      <c r="Q28" s="22"/>
      <c r="R28" s="22"/>
      <c r="S28" s="22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38" t="s">
        <v>28</v>
      </c>
      <c r="K29" s="22"/>
      <c r="L29" s="22"/>
      <c r="M29" s="22"/>
      <c r="N29" s="22"/>
      <c r="O29" s="22"/>
      <c r="P29" s="22"/>
      <c r="Q29" s="22"/>
      <c r="R29" s="22"/>
      <c r="S29" s="61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1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57"/>
      <c r="S31" s="61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59"/>
      <c r="O32" s="13"/>
      <c r="S32" s="61"/>
      <c r="T32" s="14"/>
      <c r="U32" s="14"/>
      <c r="V32" s="14"/>
      <c r="W32" s="14"/>
      <c r="X32" s="14"/>
      <c r="Y32" s="14"/>
      <c r="Z32" s="14"/>
      <c r="AA32" s="14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1"/>
      <c r="T33" s="14"/>
      <c r="U33" s="14"/>
      <c r="V33" s="14"/>
      <c r="W33" s="14"/>
      <c r="X33" s="14"/>
      <c r="Y33" s="14"/>
      <c r="Z33" s="14"/>
      <c r="AA33" s="14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1"/>
      <c r="T34" s="14"/>
      <c r="U34" s="14"/>
      <c r="V34" s="14"/>
      <c r="W34" s="14"/>
      <c r="X34" s="14"/>
      <c r="Y34" s="14"/>
      <c r="Z34" s="14"/>
      <c r="AA34" s="14"/>
    </row>
    <row r="35" spans="1:27" ht="15.75" x14ac:dyDescent="0.25">
      <c r="O35" s="13"/>
      <c r="S35" s="61"/>
    </row>
    <row r="36" spans="1:27" x14ac:dyDescent="0.2">
      <c r="S36" s="61"/>
    </row>
    <row r="37" spans="1:27" ht="15.75" x14ac:dyDescent="0.25">
      <c r="O37" s="62"/>
      <c r="P37" s="158"/>
      <c r="S37" s="61"/>
    </row>
    <row r="38" spans="1:27" x14ac:dyDescent="0.2">
      <c r="S38" s="61"/>
    </row>
    <row r="39" spans="1:27" x14ac:dyDescent="0.2">
      <c r="S39" s="61"/>
    </row>
    <row r="40" spans="1:27" x14ac:dyDescent="0.2">
      <c r="S40" s="22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Guerrero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2025-09-28T17:05:47Z</dcterms:modified>
</cp:coreProperties>
</file>