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6\"/>
    </mc:Choice>
  </mc:AlternateContent>
  <xr:revisionPtr revIDLastSave="0" documentId="13_ncr:1_{ACC24ECA-82AA-49D2-B50E-7BD2F9C8801E}" xr6:coauthVersionLast="47" xr6:coauthVersionMax="47" xr10:uidLastSave="{00000000-0000-0000-0000-000000000000}"/>
  <bookViews>
    <workbookView xWindow="-120" yWindow="-120" windowWidth="29040" windowHeight="15720" tabRatio="954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ndrés" sheetId="25" r:id="rId7"/>
    <sheet name="Arguedas" sheetId="16" r:id="rId8"/>
    <sheet name="Arjona" sheetId="12" r:id="rId9"/>
    <sheet name="Arriaga" sheetId="14" r:id="rId10"/>
    <sheet name="Bañeza" sheetId="17" r:id="rId11"/>
    <sheet name="Bellmont" sheetId="15" r:id="rId12"/>
    <sheet name="Daniel " sheetId="19" r:id="rId13"/>
    <sheet name="Diez" sheetId="13" r:id="rId14"/>
    <sheet name="Flores" sheetId="9" r:id="rId15"/>
    <sheet name="Gimeno" sheetId="23" r:id="rId16"/>
    <sheet name="Grzegorz" sheetId="11" r:id="rId17"/>
    <sheet name="Joaquín LR" sheetId="21" r:id="rId18"/>
    <sheet name="José Ign MB" sheetId="22" r:id="rId19"/>
    <sheet name="Julián" sheetId="18" r:id="rId20"/>
    <sheet name="López" sheetId="7" r:id="rId21"/>
    <sheet name="Montse" sheetId="2" r:id="rId22"/>
    <sheet name="Pablo" sheetId="28" r:id="rId23"/>
    <sheet name="Panisello" sheetId="10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O24" i="27" l="1"/>
  <c r="N24" i="27"/>
  <c r="M24" i="27"/>
  <c r="L24" i="27"/>
  <c r="K24" i="27"/>
  <c r="J24" i="27"/>
  <c r="I24" i="27"/>
  <c r="H24" i="27"/>
  <c r="G24" i="27"/>
  <c r="F24" i="27"/>
  <c r="E24" i="27"/>
  <c r="D24" i="27"/>
  <c r="C24" i="27"/>
  <c r="B24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B23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B22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B21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B20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B19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B18" i="27"/>
  <c r="O17" i="27"/>
  <c r="P17" i="27" s="1"/>
  <c r="N17" i="27"/>
  <c r="M17" i="27"/>
  <c r="L17" i="27"/>
  <c r="K17" i="27"/>
  <c r="J17" i="27"/>
  <c r="I17" i="27"/>
  <c r="H17" i="27"/>
  <c r="G17" i="27"/>
  <c r="F17" i="27"/>
  <c r="E17" i="27"/>
  <c r="D17" i="27"/>
  <c r="C17" i="27"/>
  <c r="B17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B16" i="27"/>
  <c r="G8" i="27"/>
  <c r="F8" i="27"/>
  <c r="E8" i="27"/>
  <c r="D8" i="27"/>
  <c r="C8" i="27"/>
  <c r="B8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B15" i="27"/>
  <c r="O14" i="27"/>
  <c r="P14" i="27" s="1"/>
  <c r="N14" i="27"/>
  <c r="M14" i="27"/>
  <c r="L14" i="27"/>
  <c r="K14" i="27"/>
  <c r="J14" i="27"/>
  <c r="I14" i="27"/>
  <c r="H14" i="27"/>
  <c r="G14" i="27"/>
  <c r="F14" i="27"/>
  <c r="E14" i="27"/>
  <c r="D14" i="27"/>
  <c r="C14" i="27"/>
  <c r="B14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B13" i="27"/>
  <c r="G10" i="27"/>
  <c r="F10" i="27"/>
  <c r="E10" i="27"/>
  <c r="D10" i="27"/>
  <c r="C10" i="27"/>
  <c r="B10" i="27"/>
  <c r="G7" i="27"/>
  <c r="F7" i="27"/>
  <c r="E7" i="27"/>
  <c r="D7" i="27"/>
  <c r="C7" i="27"/>
  <c r="B7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B12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B11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B9" i="27"/>
  <c r="G6" i="27"/>
  <c r="F6" i="27"/>
  <c r="E6" i="27"/>
  <c r="D6" i="27"/>
  <c r="C6" i="27"/>
  <c r="B6" i="27"/>
  <c r="O5" i="27"/>
  <c r="N5" i="27"/>
  <c r="M5" i="27"/>
  <c r="L5" i="27"/>
  <c r="K5" i="27"/>
  <c r="J5" i="27"/>
  <c r="I5" i="27"/>
  <c r="H5" i="27"/>
  <c r="G5" i="27"/>
  <c r="F5" i="27"/>
  <c r="E5" i="27"/>
  <c r="D5" i="27"/>
  <c r="C5" i="27"/>
  <c r="B5" i="27"/>
  <c r="O4" i="27"/>
  <c r="N4" i="27"/>
  <c r="M4" i="27"/>
  <c r="L4" i="27"/>
  <c r="K4" i="27"/>
  <c r="J4" i="27"/>
  <c r="I4" i="27"/>
  <c r="H4" i="27"/>
  <c r="G4" i="27"/>
  <c r="F4" i="27"/>
  <c r="E4" i="27"/>
  <c r="D4" i="27"/>
  <c r="G2" i="27" s="1"/>
  <c r="G2" i="4"/>
  <c r="G2" i="30" s="1"/>
  <c r="H4" i="16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P18" i="27" l="1"/>
  <c r="P15" i="27"/>
  <c r="P24" i="27"/>
  <c r="P9" i="27"/>
  <c r="P19" i="27"/>
  <c r="P11" i="27"/>
  <c r="P20" i="27"/>
  <c r="P23" i="27"/>
  <c r="P5" i="27"/>
  <c r="P12" i="27"/>
  <c r="P21" i="27"/>
  <c r="P13" i="27"/>
  <c r="P16" i="27"/>
  <c r="P22" i="27"/>
  <c r="H4" i="12"/>
  <c r="A15" i="24"/>
  <c r="A14" i="24"/>
  <c r="A13" i="24"/>
  <c r="A12" i="24"/>
  <c r="A11" i="24"/>
  <c r="A10" i="24"/>
  <c r="A9" i="24"/>
  <c r="A8" i="24"/>
  <c r="A7" i="24"/>
  <c r="A6" i="24"/>
  <c r="A5" i="24"/>
  <c r="A4" i="24"/>
  <c r="C1" i="24" s="1"/>
  <c r="A15" i="23"/>
  <c r="A14" i="23"/>
  <c r="A13" i="23"/>
  <c r="A12" i="23"/>
  <c r="A11" i="23"/>
  <c r="A10" i="23"/>
  <c r="A9" i="23"/>
  <c r="A8" i="23"/>
  <c r="A7" i="23"/>
  <c r="A6" i="23"/>
  <c r="A5" i="23"/>
  <c r="A4" i="23"/>
  <c r="C1" i="23" s="1"/>
  <c r="A15" i="25"/>
  <c r="A14" i="25"/>
  <c r="A13" i="25"/>
  <c r="A12" i="25"/>
  <c r="A11" i="25"/>
  <c r="A10" i="25"/>
  <c r="A9" i="25"/>
  <c r="A8" i="25"/>
  <c r="A7" i="25"/>
  <c r="A6" i="25"/>
  <c r="A5" i="25"/>
  <c r="A4" i="25"/>
  <c r="C1" i="25" s="1"/>
  <c r="A15" i="22"/>
  <c r="A14" i="22"/>
  <c r="A13" i="22"/>
  <c r="A12" i="22"/>
  <c r="A11" i="22"/>
  <c r="A10" i="22"/>
  <c r="A9" i="22"/>
  <c r="A8" i="22"/>
  <c r="A7" i="22"/>
  <c r="A6" i="22"/>
  <c r="A5" i="22"/>
  <c r="A4" i="22"/>
  <c r="C1" i="22" s="1"/>
  <c r="A15" i="21"/>
  <c r="A14" i="21"/>
  <c r="A13" i="21"/>
  <c r="A12" i="21"/>
  <c r="A11" i="21"/>
  <c r="A10" i="21"/>
  <c r="A9" i="21"/>
  <c r="A8" i="21"/>
  <c r="A7" i="21"/>
  <c r="A6" i="21"/>
  <c r="A5" i="21"/>
  <c r="A4" i="21"/>
  <c r="C1" i="21" s="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C1" i="19" s="1"/>
  <c r="A15" i="20"/>
  <c r="A14" i="20"/>
  <c r="A13" i="20"/>
  <c r="A12" i="20"/>
  <c r="A11" i="20"/>
  <c r="A10" i="20"/>
  <c r="A9" i="20"/>
  <c r="A8" i="20"/>
  <c r="A7" i="20"/>
  <c r="A6" i="20"/>
  <c r="A5" i="20"/>
  <c r="A4" i="20"/>
  <c r="C1" i="20" s="1"/>
  <c r="A15" i="10"/>
  <c r="A14" i="10"/>
  <c r="A13" i="10"/>
  <c r="A12" i="10"/>
  <c r="A11" i="10"/>
  <c r="A10" i="10"/>
  <c r="A9" i="10"/>
  <c r="A8" i="10"/>
  <c r="A7" i="10"/>
  <c r="A6" i="10"/>
  <c r="A5" i="10"/>
  <c r="A4" i="10"/>
  <c r="C1" i="10" s="1"/>
  <c r="A15" i="28"/>
  <c r="A14" i="28"/>
  <c r="A13" i="28"/>
  <c r="A12" i="28"/>
  <c r="A11" i="28"/>
  <c r="A10" i="28"/>
  <c r="A9" i="28"/>
  <c r="A8" i="28"/>
  <c r="A7" i="28"/>
  <c r="A6" i="28"/>
  <c r="A5" i="28"/>
  <c r="A4" i="28"/>
  <c r="C1" i="28" s="1"/>
  <c r="A15" i="2"/>
  <c r="A14" i="2"/>
  <c r="A13" i="2"/>
  <c r="A12" i="2"/>
  <c r="A11" i="2"/>
  <c r="A10" i="2"/>
  <c r="A9" i="2"/>
  <c r="A8" i="2"/>
  <c r="A7" i="2"/>
  <c r="A6" i="2"/>
  <c r="A5" i="2"/>
  <c r="A4" i="2"/>
  <c r="C1" i="2" s="1"/>
  <c r="A15" i="7"/>
  <c r="A14" i="7"/>
  <c r="A13" i="7"/>
  <c r="A12" i="7"/>
  <c r="A11" i="7"/>
  <c r="A10" i="7"/>
  <c r="A9" i="7"/>
  <c r="A8" i="7"/>
  <c r="A7" i="7"/>
  <c r="A6" i="7"/>
  <c r="A5" i="7"/>
  <c r="A4" i="7"/>
  <c r="C1" i="7" s="1"/>
  <c r="A15" i="18"/>
  <c r="A14" i="18"/>
  <c r="A13" i="18"/>
  <c r="A12" i="18"/>
  <c r="A11" i="18"/>
  <c r="A10" i="18"/>
  <c r="A9" i="18"/>
  <c r="A8" i="18"/>
  <c r="A7" i="18"/>
  <c r="A6" i="18"/>
  <c r="A5" i="18"/>
  <c r="A4" i="18"/>
  <c r="C1" i="18" s="1"/>
  <c r="A15" i="11"/>
  <c r="A14" i="11"/>
  <c r="A13" i="11"/>
  <c r="A12" i="11"/>
  <c r="A11" i="11"/>
  <c r="A10" i="11"/>
  <c r="A9" i="11"/>
  <c r="A8" i="11"/>
  <c r="A7" i="11"/>
  <c r="A6" i="11"/>
  <c r="A5" i="11"/>
  <c r="A4" i="11"/>
  <c r="C1" i="11" s="1"/>
  <c r="A15" i="9"/>
  <c r="A14" i="9"/>
  <c r="A13" i="9"/>
  <c r="A12" i="9"/>
  <c r="A11" i="9"/>
  <c r="A10" i="9"/>
  <c r="A9" i="9"/>
  <c r="A8" i="9"/>
  <c r="A7" i="9"/>
  <c r="A6" i="9"/>
  <c r="A5" i="9"/>
  <c r="A4" i="9"/>
  <c r="C1" i="9" s="1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C1" i="13" s="1"/>
  <c r="A15" i="15"/>
  <c r="A14" i="15"/>
  <c r="A13" i="15"/>
  <c r="A12" i="15"/>
  <c r="A11" i="15"/>
  <c r="A10" i="15"/>
  <c r="A9" i="15"/>
  <c r="A8" i="15"/>
  <c r="A7" i="15"/>
  <c r="A6" i="15"/>
  <c r="A5" i="15"/>
  <c r="A4" i="15"/>
  <c r="C1" i="15" s="1"/>
  <c r="A15" i="17"/>
  <c r="A14" i="17"/>
  <c r="A13" i="17"/>
  <c r="A12" i="17"/>
  <c r="A11" i="17"/>
  <c r="A10" i="17"/>
  <c r="A9" i="17"/>
  <c r="A8" i="17"/>
  <c r="A7" i="17"/>
  <c r="A6" i="17"/>
  <c r="A5" i="17"/>
  <c r="A4" i="17"/>
  <c r="C1" i="17" s="1"/>
  <c r="A15" i="14"/>
  <c r="A14" i="14"/>
  <c r="A13" i="14"/>
  <c r="A12" i="14"/>
  <c r="A11" i="14"/>
  <c r="A10" i="14"/>
  <c r="A9" i="14"/>
  <c r="A8" i="14"/>
  <c r="A7" i="14"/>
  <c r="A6" i="14"/>
  <c r="A5" i="14"/>
  <c r="A4" i="14"/>
  <c r="C1" i="14" s="1"/>
  <c r="A15" i="12"/>
  <c r="A14" i="12"/>
  <c r="A13" i="12"/>
  <c r="A12" i="12"/>
  <c r="A11" i="12"/>
  <c r="A10" i="12"/>
  <c r="A9" i="12"/>
  <c r="A8" i="12"/>
  <c r="A7" i="12"/>
  <c r="A6" i="12"/>
  <c r="A5" i="12"/>
  <c r="A4" i="12"/>
  <c r="C1" i="12" s="1"/>
  <c r="A15" i="16"/>
  <c r="A14" i="16"/>
  <c r="A13" i="16"/>
  <c r="A12" i="16"/>
  <c r="A11" i="16"/>
  <c r="A10" i="16"/>
  <c r="A9" i="16"/>
  <c r="A8" i="16"/>
  <c r="A7" i="16"/>
  <c r="A6" i="16"/>
  <c r="A5" i="16"/>
  <c r="A4" i="16"/>
  <c r="C1" i="16" s="1"/>
  <c r="D2" i="27"/>
  <c r="H4" i="2"/>
  <c r="B56" i="30" l="1"/>
  <c r="B52" i="30"/>
  <c r="B20" i="30"/>
  <c r="C20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T4" i="16" s="1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16" i="4"/>
  <c r="B16" i="4"/>
  <c r="D2" i="30"/>
  <c r="C26" i="30"/>
  <c r="B26" i="30"/>
  <c r="C17" i="30"/>
  <c r="B17" i="30"/>
  <c r="C23" i="30"/>
  <c r="B23" i="30"/>
  <c r="C12" i="30"/>
  <c r="B12" i="30"/>
  <c r="C25" i="30"/>
  <c r="B25" i="30"/>
  <c r="C8" i="30"/>
  <c r="B8" i="30"/>
  <c r="C9" i="30"/>
  <c r="B9" i="30"/>
  <c r="C15" i="30"/>
  <c r="B15" i="30"/>
  <c r="C10" i="30"/>
  <c r="B10" i="30"/>
  <c r="C21" i="30"/>
  <c r="B21" i="30"/>
  <c r="C24" i="30"/>
  <c r="B24" i="30"/>
  <c r="C11" i="30"/>
  <c r="B11" i="30"/>
  <c r="C18" i="30"/>
  <c r="B18" i="30"/>
  <c r="C14" i="30"/>
  <c r="B14" i="30"/>
  <c r="C7" i="30"/>
  <c r="B7" i="30"/>
  <c r="C13" i="30"/>
  <c r="B13" i="30"/>
  <c r="C19" i="30"/>
  <c r="B19" i="30"/>
  <c r="C16" i="30"/>
  <c r="B16" i="30"/>
  <c r="C22" i="30"/>
  <c r="B22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16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7" i="25" l="1"/>
  <c r="T7" i="10"/>
  <c r="D22" i="9"/>
  <c r="T4" i="17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16" i="4"/>
  <c r="B22" i="23"/>
  <c r="J16" i="4"/>
  <c r="C22" i="23"/>
  <c r="O16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4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16" i="4"/>
  <c r="T5" i="23"/>
  <c r="K16" i="4"/>
  <c r="T7" i="23"/>
  <c r="L16" i="4"/>
  <c r="M16" i="4"/>
  <c r="T8" i="23"/>
  <c r="N16" i="4"/>
  <c r="T9" i="23"/>
  <c r="E16" i="4"/>
  <c r="T11" i="23"/>
  <c r="T6" i="23"/>
  <c r="F16" i="4"/>
  <c r="S16" i="23"/>
  <c r="E20" i="30" s="1"/>
  <c r="H21" i="23" a="1"/>
  <c r="H21" i="23" s="1"/>
  <c r="G16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17" i="30" s="1"/>
  <c r="T8" i="25"/>
  <c r="T15" i="25"/>
  <c r="T9" i="25"/>
  <c r="T8" i="22"/>
  <c r="K10" i="22"/>
  <c r="S16" i="22"/>
  <c r="E23" i="30" s="1"/>
  <c r="T11" i="22"/>
  <c r="H21" i="22" a="1"/>
  <c r="H21" i="22" s="1"/>
  <c r="T12" i="22"/>
  <c r="H16" i="22"/>
  <c r="H23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2" i="30" s="1"/>
  <c r="T11" i="21"/>
  <c r="S16" i="21"/>
  <c r="E12" i="30" s="1"/>
  <c r="T4" i="21"/>
  <c r="T5" i="21"/>
  <c r="S16" i="20"/>
  <c r="E25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9" i="30" s="1"/>
  <c r="T4" i="18"/>
  <c r="T11" i="18"/>
  <c r="T5" i="18"/>
  <c r="H21" i="18" a="1"/>
  <c r="H21" i="18" s="1"/>
  <c r="T12" i="18"/>
  <c r="S16" i="17"/>
  <c r="E15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0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1" i="30" s="1"/>
  <c r="T4" i="15"/>
  <c r="T12" i="15"/>
  <c r="T5" i="15"/>
  <c r="Q6" i="14"/>
  <c r="L5" i="14"/>
  <c r="H19" i="14" a="1"/>
  <c r="H19" i="14" s="1"/>
  <c r="K15" i="14"/>
  <c r="T10" i="14"/>
  <c r="S16" i="14"/>
  <c r="E24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8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4" i="30" s="1"/>
  <c r="T8" i="11"/>
  <c r="T15" i="10"/>
  <c r="H21" i="10" a="1"/>
  <c r="H21" i="10" s="1"/>
  <c r="S16" i="10"/>
  <c r="E7" i="30" s="1"/>
  <c r="T11" i="10"/>
  <c r="H19" i="10" a="1"/>
  <c r="H19" i="10" s="1"/>
  <c r="T4" i="10"/>
  <c r="T5" i="10"/>
  <c r="T12" i="10"/>
  <c r="T6" i="10"/>
  <c r="T14" i="10"/>
  <c r="H16" i="10"/>
  <c r="H7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9" i="30" s="1"/>
  <c r="T9" i="7"/>
  <c r="H18" i="7"/>
  <c r="T11" i="7"/>
  <c r="K8" i="7"/>
  <c r="L8" i="7" s="1"/>
  <c r="S16" i="7"/>
  <c r="E16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2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0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H18" i="25"/>
  <c r="H20" i="25"/>
  <c r="H16" i="25"/>
  <c r="H17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5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9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5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0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1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24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8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9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6" i="30" s="1"/>
  <c r="H19" i="7" a="1"/>
  <c r="H19" i="7" s="1"/>
  <c r="M7" i="25" l="1"/>
  <c r="O10" i="2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0" i="30"/>
  <c r="H22" i="23"/>
  <c r="G20" i="30" s="1"/>
  <c r="M12" i="23"/>
  <c r="M7" i="23"/>
  <c r="M13" i="23"/>
  <c r="M10" i="23"/>
  <c r="M8" i="23"/>
  <c r="M15" i="23"/>
  <c r="M10" i="25"/>
  <c r="M8" i="25"/>
  <c r="H22" i="25"/>
  <c r="G17" i="30" s="1"/>
  <c r="F17" i="30"/>
  <c r="M15" i="25"/>
  <c r="M13" i="25"/>
  <c r="M12" i="25"/>
  <c r="L10" i="22"/>
  <c r="M13" i="22"/>
  <c r="M7" i="22"/>
  <c r="M8" i="22"/>
  <c r="M15" i="22"/>
  <c r="M12" i="22"/>
  <c r="H22" i="22"/>
  <c r="G23" i="30" s="1"/>
  <c r="F23" i="30"/>
  <c r="M11" i="22"/>
  <c r="M10" i="22"/>
  <c r="O14" i="21"/>
  <c r="N14" i="21" s="1"/>
  <c r="M7" i="21"/>
  <c r="M6" i="21"/>
  <c r="M12" i="21"/>
  <c r="H22" i="21"/>
  <c r="G12" i="30" s="1"/>
  <c r="F12" i="30"/>
  <c r="M11" i="21"/>
  <c r="M10" i="20"/>
  <c r="F25" i="30"/>
  <c r="H22" i="20"/>
  <c r="G25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9" i="30"/>
  <c r="H22" i="18"/>
  <c r="G9" i="30" s="1"/>
  <c r="O11" i="18"/>
  <c r="N11" i="18" s="1"/>
  <c r="M10" i="18"/>
  <c r="M8" i="18"/>
  <c r="M8" i="17"/>
  <c r="M11" i="17"/>
  <c r="M13" i="17"/>
  <c r="H22" i="17"/>
  <c r="G15" i="30" s="1"/>
  <c r="F15" i="30"/>
  <c r="M10" i="17"/>
  <c r="M12" i="17"/>
  <c r="M10" i="16"/>
  <c r="M12" i="16"/>
  <c r="M8" i="16"/>
  <c r="H22" i="16"/>
  <c r="G10" i="30" s="1"/>
  <c r="F10" i="30"/>
  <c r="M15" i="16"/>
  <c r="M13" i="16"/>
  <c r="M7" i="16"/>
  <c r="M13" i="15"/>
  <c r="L10" i="15"/>
  <c r="M10" i="15"/>
  <c r="M15" i="15"/>
  <c r="M12" i="15"/>
  <c r="H22" i="15"/>
  <c r="G21" i="30" s="1"/>
  <c r="F21" i="30"/>
  <c r="M8" i="14"/>
  <c r="N5" i="14"/>
  <c r="M12" i="14"/>
  <c r="F24" i="30"/>
  <c r="H22" i="14"/>
  <c r="G24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8" i="30"/>
  <c r="H22" i="12"/>
  <c r="G18" i="30" s="1"/>
  <c r="M14" i="11"/>
  <c r="M12" i="11"/>
  <c r="M10" i="11"/>
  <c r="M15" i="11"/>
  <c r="M13" i="11"/>
  <c r="M7" i="11"/>
  <c r="H22" i="11"/>
  <c r="G14" i="30" s="1"/>
  <c r="F14" i="30"/>
  <c r="M8" i="10"/>
  <c r="M12" i="10"/>
  <c r="M15" i="10"/>
  <c r="M13" i="10"/>
  <c r="F7" i="30"/>
  <c r="H22" i="10"/>
  <c r="G7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9" i="30" s="1"/>
  <c r="F19" i="30"/>
  <c r="K20" i="28"/>
  <c r="M8" i="7"/>
  <c r="M15" i="7"/>
  <c r="N5" i="7"/>
  <c r="M12" i="7"/>
  <c r="M10" i="7"/>
  <c r="M7" i="7"/>
  <c r="M14" i="7"/>
  <c r="F16" i="30"/>
  <c r="H22" i="7"/>
  <c r="G16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L4" i="25"/>
  <c r="O15" i="25"/>
  <c r="N15" i="25" s="1"/>
  <c r="O12" i="25"/>
  <c r="N12" i="25" s="1"/>
  <c r="O14" i="25"/>
  <c r="N14" i="25" s="1"/>
  <c r="O8" i="25"/>
  <c r="N8" i="25" s="1"/>
  <c r="K19" i="25" a="1"/>
  <c r="K19" i="25" s="1"/>
  <c r="O10" i="25"/>
  <c r="N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O8" i="27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N10" i="27" s="1"/>
  <c r="O15" i="13"/>
  <c r="N15" i="13" s="1"/>
  <c r="P15" i="13" s="1"/>
  <c r="O10" i="27" s="1"/>
  <c r="O9" i="13"/>
  <c r="N9" i="13" s="1"/>
  <c r="P9" i="13" s="1"/>
  <c r="I10" i="27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O8" i="19" l="1"/>
  <c r="N8" i="19" s="1"/>
  <c r="P8" i="19" s="1"/>
  <c r="H7" i="27" s="1"/>
  <c r="P7" i="25"/>
  <c r="O7" i="10"/>
  <c r="N7" i="10" s="1"/>
  <c r="P7" i="10" s="1"/>
  <c r="P10" i="25"/>
  <c r="P8" i="25"/>
  <c r="P12" i="25"/>
  <c r="P13" i="25"/>
  <c r="P10" i="2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M7" i="27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12" i="19"/>
  <c r="L7" i="27" s="1"/>
  <c r="P9" i="19"/>
  <c r="I7" i="27" s="1"/>
  <c r="P11" i="18"/>
  <c r="K8" i="27" s="1"/>
  <c r="O7" i="17"/>
  <c r="N7" i="17" s="1"/>
  <c r="P7" i="17" s="1"/>
  <c r="K22" i="18"/>
  <c r="P10" i="18"/>
  <c r="J8" i="27" s="1"/>
  <c r="P12" i="18"/>
  <c r="L8" i="27" s="1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K7" i="27" s="1"/>
  <c r="R12" i="19"/>
  <c r="R13" i="19" s="1"/>
  <c r="R14" i="19" s="1"/>
  <c r="R15" i="19" s="1"/>
  <c r="K22" i="19"/>
  <c r="P10" i="19"/>
  <c r="J7" i="27" s="1"/>
  <c r="P14" i="19"/>
  <c r="N7" i="27" s="1"/>
  <c r="O14" i="18"/>
  <c r="N14" i="18" s="1"/>
  <c r="P14" i="18" s="1"/>
  <c r="N8" i="27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H6" i="27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27" s="1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0" i="30" s="1"/>
  <c r="I20" i="30" s="1"/>
  <c r="K22" i="23"/>
  <c r="N6" i="23"/>
  <c r="P6" i="23" s="1"/>
  <c r="O16" i="23"/>
  <c r="N6" i="25"/>
  <c r="N16" i="25" s="1"/>
  <c r="O16" i="25"/>
  <c r="M16" i="25"/>
  <c r="P4" i="25"/>
  <c r="L16" i="25"/>
  <c r="D17" i="30" s="1"/>
  <c r="I17" i="30" s="1"/>
  <c r="N6" i="22"/>
  <c r="P6" i="22" s="1"/>
  <c r="M16" i="22"/>
  <c r="P4" i="22"/>
  <c r="L16" i="22"/>
  <c r="D23" i="30" s="1"/>
  <c r="I23" i="30" s="1"/>
  <c r="L16" i="21"/>
  <c r="D12" i="30" s="1"/>
  <c r="I12" i="30" s="1"/>
  <c r="N6" i="21"/>
  <c r="P6" i="21" s="1"/>
  <c r="M16" i="21"/>
  <c r="P4" i="20"/>
  <c r="L16" i="20"/>
  <c r="D25" i="30" s="1"/>
  <c r="I25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9" i="30" s="1"/>
  <c r="I9" i="30" s="1"/>
  <c r="P4" i="17"/>
  <c r="L16" i="17"/>
  <c r="D15" i="30" s="1"/>
  <c r="I15" i="30" s="1"/>
  <c r="M16" i="17"/>
  <c r="N6" i="17"/>
  <c r="P6" i="17" s="1"/>
  <c r="N6" i="16"/>
  <c r="P6" i="16" s="1"/>
  <c r="P4" i="16"/>
  <c r="L16" i="16"/>
  <c r="D10" i="30" s="1"/>
  <c r="I10" i="30" s="1"/>
  <c r="P5" i="16"/>
  <c r="M16" i="15"/>
  <c r="N6" i="15"/>
  <c r="P4" i="15"/>
  <c r="L16" i="15"/>
  <c r="D21" i="30" s="1"/>
  <c r="I21" i="30" s="1"/>
  <c r="M16" i="14"/>
  <c r="P5" i="14"/>
  <c r="P7" i="14"/>
  <c r="P4" i="14"/>
  <c r="L16" i="14"/>
  <c r="D24" i="30" s="1"/>
  <c r="I24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8" i="30" s="1"/>
  <c r="I18" i="30" s="1"/>
  <c r="P8" i="11"/>
  <c r="M16" i="11"/>
  <c r="P5" i="11"/>
  <c r="N6" i="11"/>
  <c r="P4" i="11"/>
  <c r="L16" i="11"/>
  <c r="D14" i="30" s="1"/>
  <c r="I14" i="30" s="1"/>
  <c r="M16" i="10"/>
  <c r="K22" i="10"/>
  <c r="P4" i="10"/>
  <c r="L16" i="10"/>
  <c r="D7" i="30" s="1"/>
  <c r="I7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19" i="30" s="1"/>
  <c r="I19" i="30" s="1"/>
  <c r="P4" i="7"/>
  <c r="L16" i="7"/>
  <c r="D16" i="30" s="1"/>
  <c r="I16" i="30" s="1"/>
  <c r="N6" i="7"/>
  <c r="P5" i="7"/>
  <c r="L4" i="2"/>
  <c r="P4" i="2" s="1"/>
  <c r="H8" i="2"/>
  <c r="P7" i="27" l="1"/>
  <c r="Q11" i="13"/>
  <c r="O10" i="13"/>
  <c r="N10" i="13" s="1"/>
  <c r="P10" i="13" s="1"/>
  <c r="J10" i="27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H10" i="27" s="1"/>
  <c r="Q10" i="9"/>
  <c r="O9" i="9"/>
  <c r="N9" i="9" s="1"/>
  <c r="P9" i="9" s="1"/>
  <c r="I6" i="27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H8" i="27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K10" i="27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I8" i="27" s="1"/>
  <c r="Q11" i="9"/>
  <c r="O10" i="9"/>
  <c r="N10" i="9" s="1"/>
  <c r="P10" i="9" s="1"/>
  <c r="J6" i="27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Q13" i="13"/>
  <c r="O12" i="13"/>
  <c r="N12" i="13" s="1"/>
  <c r="P12" i="13" s="1"/>
  <c r="L10" i="27" s="1"/>
  <c r="Q12" i="28"/>
  <c r="O11" i="28"/>
  <c r="N11" i="28" s="1"/>
  <c r="P11" i="28" s="1"/>
  <c r="K19" i="26" s="1"/>
  <c r="Q12" i="11"/>
  <c r="O11" i="11"/>
  <c r="N11" i="11" s="1"/>
  <c r="P11" i="11" s="1"/>
  <c r="K13" i="26" s="1"/>
  <c r="Q11" i="14"/>
  <c r="O10" i="14"/>
  <c r="N10" i="14" s="1"/>
  <c r="P10" i="14" s="1"/>
  <c r="J22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12" i="26"/>
  <c r="D12" i="26"/>
  <c r="C12" i="26"/>
  <c r="O12" i="26"/>
  <c r="N12" i="26"/>
  <c r="M12" i="26"/>
  <c r="L12" i="26"/>
  <c r="K12" i="26"/>
  <c r="J12" i="26"/>
  <c r="I12" i="26"/>
  <c r="H12" i="26"/>
  <c r="G12" i="26"/>
  <c r="F12" i="26"/>
  <c r="B12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7" i="26"/>
  <c r="N7" i="26"/>
  <c r="M7" i="26"/>
  <c r="L7" i="26"/>
  <c r="K7" i="26"/>
  <c r="J7" i="26"/>
  <c r="I7" i="26"/>
  <c r="H7" i="26"/>
  <c r="G7" i="26"/>
  <c r="F7" i="26"/>
  <c r="E7" i="26"/>
  <c r="D7" i="26"/>
  <c r="O8" i="26"/>
  <c r="N8" i="26"/>
  <c r="L8" i="26"/>
  <c r="K8" i="26"/>
  <c r="J8" i="26"/>
  <c r="I8" i="26"/>
  <c r="H8" i="26"/>
  <c r="G8" i="26"/>
  <c r="F8" i="26"/>
  <c r="E8" i="26"/>
  <c r="D8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22" i="26"/>
  <c r="N22" i="26"/>
  <c r="I22" i="26"/>
  <c r="H22" i="26"/>
  <c r="G22" i="26"/>
  <c r="F22" i="26"/>
  <c r="E22" i="26"/>
  <c r="D22" i="26"/>
  <c r="O10" i="26"/>
  <c r="N10" i="26"/>
  <c r="K10" i="26"/>
  <c r="J10" i="26"/>
  <c r="I10" i="26"/>
  <c r="H10" i="26"/>
  <c r="G10" i="26"/>
  <c r="F10" i="26"/>
  <c r="E10" i="26"/>
  <c r="D10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3" i="26"/>
  <c r="J13" i="26"/>
  <c r="I13" i="26"/>
  <c r="H13" i="26"/>
  <c r="G13" i="26"/>
  <c r="F13" i="26"/>
  <c r="E13" i="26"/>
  <c r="D13" i="26"/>
  <c r="O9" i="26"/>
  <c r="N9" i="26"/>
  <c r="M9" i="26"/>
  <c r="L9" i="26"/>
  <c r="K9" i="26"/>
  <c r="J9" i="26"/>
  <c r="I9" i="26"/>
  <c r="H9" i="26"/>
  <c r="G9" i="26"/>
  <c r="F9" i="26"/>
  <c r="E9" i="26"/>
  <c r="D9" i="26"/>
  <c r="J6" i="26"/>
  <c r="I6" i="26"/>
  <c r="H6" i="26"/>
  <c r="G6" i="26"/>
  <c r="F6" i="26"/>
  <c r="E6" i="26"/>
  <c r="D6" i="26"/>
  <c r="O19" i="26"/>
  <c r="N19" i="26"/>
  <c r="J19" i="26"/>
  <c r="I19" i="26"/>
  <c r="H19" i="26"/>
  <c r="G19" i="26"/>
  <c r="F19" i="26"/>
  <c r="E19" i="26"/>
  <c r="D19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11" i="26"/>
  <c r="B11" i="26"/>
  <c r="C23" i="26"/>
  <c r="B23" i="26"/>
  <c r="C18" i="26"/>
  <c r="B18" i="26"/>
  <c r="C21" i="26"/>
  <c r="B21" i="26"/>
  <c r="C7" i="26"/>
  <c r="B7" i="26"/>
  <c r="C8" i="26"/>
  <c r="B8" i="26"/>
  <c r="C15" i="26"/>
  <c r="B15" i="26"/>
  <c r="C14" i="26"/>
  <c r="B14" i="26"/>
  <c r="C17" i="26"/>
  <c r="B17" i="26"/>
  <c r="C22" i="26"/>
  <c r="B22" i="26"/>
  <c r="C10" i="26"/>
  <c r="B10" i="26"/>
  <c r="C16" i="26"/>
  <c r="B16" i="26"/>
  <c r="C13" i="26"/>
  <c r="B13" i="26"/>
  <c r="C9" i="26"/>
  <c r="B9" i="26"/>
  <c r="C6" i="26"/>
  <c r="B6" i="26"/>
  <c r="C19" i="26"/>
  <c r="B19" i="26"/>
  <c r="C5" i="26"/>
  <c r="B5" i="26"/>
  <c r="C20" i="26"/>
  <c r="B20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C10" i="4"/>
  <c r="B10" i="4"/>
  <c r="C20" i="4"/>
  <c r="B20" i="4"/>
  <c r="O10" i="4"/>
  <c r="N10" i="4"/>
  <c r="M10" i="4"/>
  <c r="L10" i="4"/>
  <c r="K10" i="4"/>
  <c r="J10" i="4"/>
  <c r="I10" i="4"/>
  <c r="H10" i="4"/>
  <c r="G10" i="4"/>
  <c r="F10" i="4"/>
  <c r="E10" i="4"/>
  <c r="D10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G2" i="26" s="1"/>
  <c r="A1" i="2"/>
  <c r="P16" i="18" l="1"/>
  <c r="M8" i="27"/>
  <c r="P8" i="27" s="1"/>
  <c r="O16" i="18"/>
  <c r="M8" i="26"/>
  <c r="P8" i="26" s="1"/>
  <c r="N16" i="18"/>
  <c r="Q14" i="13"/>
  <c r="Q15" i="13" s="1"/>
  <c r="O13" i="13"/>
  <c r="N13" i="13" s="1"/>
  <c r="P13" i="13" s="1"/>
  <c r="Q13" i="11"/>
  <c r="O12" i="11"/>
  <c r="N12" i="11" s="1"/>
  <c r="P12" i="11" s="1"/>
  <c r="Q13" i="28"/>
  <c r="O12" i="28"/>
  <c r="N12" i="28" s="1"/>
  <c r="P12" i="28" s="1"/>
  <c r="L10" i="26"/>
  <c r="Q12" i="14"/>
  <c r="O11" i="14"/>
  <c r="N11" i="14" s="1"/>
  <c r="P11" i="14" s="1"/>
  <c r="K22" i="26" s="1"/>
  <c r="Q13" i="9"/>
  <c r="O12" i="9"/>
  <c r="N12" i="9" s="1"/>
  <c r="P12" i="9" s="1"/>
  <c r="L6" i="27" s="1"/>
  <c r="N11" i="9"/>
  <c r="N13" i="26"/>
  <c r="Q10" i="2"/>
  <c r="O10" i="2"/>
  <c r="L10" i="2"/>
  <c r="M10" i="2"/>
  <c r="R11" i="2"/>
  <c r="K11" i="2"/>
  <c r="L11" i="2" s="1"/>
  <c r="T11" i="2"/>
  <c r="P24" i="26"/>
  <c r="P12" i="26"/>
  <c r="P11" i="26"/>
  <c r="P23" i="26"/>
  <c r="P18" i="26"/>
  <c r="P21" i="26"/>
  <c r="P7" i="26"/>
  <c r="P15" i="26"/>
  <c r="P14" i="26"/>
  <c r="P17" i="26"/>
  <c r="P16" i="26"/>
  <c r="P9" i="26"/>
  <c r="H12" i="2"/>
  <c r="T12" i="2" s="1"/>
  <c r="I20" i="4"/>
  <c r="P14" i="4"/>
  <c r="P21" i="4"/>
  <c r="P17" i="4"/>
  <c r="P23" i="4"/>
  <c r="P13" i="4"/>
  <c r="P11" i="4"/>
  <c r="P19" i="4"/>
  <c r="P22" i="4"/>
  <c r="P12" i="4"/>
  <c r="P5" i="26"/>
  <c r="P10" i="4"/>
  <c r="P24" i="4"/>
  <c r="P8" i="4"/>
  <c r="P9" i="4"/>
  <c r="D20" i="4"/>
  <c r="E20" i="4"/>
  <c r="F20" i="4"/>
  <c r="G20" i="4"/>
  <c r="H20" i="4"/>
  <c r="J20" i="4"/>
  <c r="K20" i="4"/>
  <c r="P15" i="4"/>
  <c r="P6" i="4"/>
  <c r="P5" i="4"/>
  <c r="P18" i="4"/>
  <c r="P7" i="4"/>
  <c r="M10" i="26" l="1"/>
  <c r="P10" i="26" s="1"/>
  <c r="M10" i="27"/>
  <c r="P10" i="27" s="1"/>
  <c r="Q14" i="28"/>
  <c r="Q15" i="28" s="1"/>
  <c r="O13" i="28"/>
  <c r="N13" i="28" s="1"/>
  <c r="P13" i="28" s="1"/>
  <c r="M19" i="26" s="1"/>
  <c r="Q14" i="11"/>
  <c r="Q15" i="11" s="1"/>
  <c r="O13" i="11"/>
  <c r="N13" i="11" s="1"/>
  <c r="P13" i="11" s="1"/>
  <c r="M13" i="26" s="1"/>
  <c r="P16" i="13"/>
  <c r="O16" i="13"/>
  <c r="N16" i="13"/>
  <c r="L13" i="26"/>
  <c r="L19" i="26"/>
  <c r="Q13" i="14"/>
  <c r="O12" i="14"/>
  <c r="N12" i="14" s="1"/>
  <c r="P12" i="14" s="1"/>
  <c r="L6" i="26"/>
  <c r="P11" i="9"/>
  <c r="K6" i="27" s="1"/>
  <c r="Q14" i="9"/>
  <c r="O13" i="9"/>
  <c r="N13" i="9" s="1"/>
  <c r="P13" i="9" s="1"/>
  <c r="M6" i="27" s="1"/>
  <c r="Q11" i="2"/>
  <c r="O11" i="2" s="1"/>
  <c r="R12" i="2"/>
  <c r="M11" i="2"/>
  <c r="L20" i="4"/>
  <c r="K12" i="2"/>
  <c r="H13" i="2"/>
  <c r="D20" i="26"/>
  <c r="O16" i="28" l="1"/>
  <c r="P19" i="26"/>
  <c r="P16" i="28"/>
  <c r="N16" i="28"/>
  <c r="Q14" i="14"/>
  <c r="Q15" i="14" s="1"/>
  <c r="O13" i="14"/>
  <c r="N13" i="14" s="1"/>
  <c r="P13" i="14" s="1"/>
  <c r="M22" i="26" s="1"/>
  <c r="O16" i="11"/>
  <c r="N16" i="11"/>
  <c r="P16" i="11"/>
  <c r="P13" i="26"/>
  <c r="L22" i="26"/>
  <c r="M6" i="26"/>
  <c r="Q15" i="9"/>
  <c r="O15" i="9" s="1"/>
  <c r="N15" i="9" s="1"/>
  <c r="P15" i="9" s="1"/>
  <c r="O6" i="27" s="1"/>
  <c r="O14" i="9"/>
  <c r="K6" i="26"/>
  <c r="T13" i="2"/>
  <c r="Q12" i="2"/>
  <c r="R13" i="2"/>
  <c r="H14" i="2"/>
  <c r="H18" i="2" s="1"/>
  <c r="H15" i="2"/>
  <c r="K13" i="2"/>
  <c r="M20" i="4"/>
  <c r="M12" i="2"/>
  <c r="L12" i="2"/>
  <c r="E20" i="26"/>
  <c r="O16" i="14" l="1"/>
  <c r="P22" i="26"/>
  <c r="P16" i="14"/>
  <c r="N16" i="14"/>
  <c r="O6" i="26"/>
  <c r="N14" i="9"/>
  <c r="O16" i="9"/>
  <c r="H21" i="2" a="1"/>
  <c r="H21" i="2" s="1"/>
  <c r="K14" i="2"/>
  <c r="T14" i="2"/>
  <c r="T15" i="2"/>
  <c r="H17" i="2"/>
  <c r="H20" i="2"/>
  <c r="F22" i="30" s="1"/>
  <c r="F28" i="30" s="1"/>
  <c r="F31" i="30" s="1"/>
  <c r="F45" i="30" s="1"/>
  <c r="H19" i="2" a="1"/>
  <c r="H19" i="2" s="1"/>
  <c r="Q13" i="2"/>
  <c r="O13" i="2" s="1"/>
  <c r="O12" i="2"/>
  <c r="R14" i="2"/>
  <c r="H16" i="2"/>
  <c r="H22" i="30" s="1"/>
  <c r="N20" i="4"/>
  <c r="K15" i="2"/>
  <c r="O20" i="4"/>
  <c r="L13" i="2"/>
  <c r="M13" i="2"/>
  <c r="P14" i="9" l="1"/>
  <c r="N6" i="27" s="1"/>
  <c r="P6" i="27" s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16" i="4"/>
  <c r="K18" i="2"/>
  <c r="K19" i="2" a="1"/>
  <c r="K19" i="2" s="1"/>
  <c r="M14" i="2"/>
  <c r="L14" i="2"/>
  <c r="P20" i="4"/>
  <c r="M15" i="2"/>
  <c r="K16" i="2"/>
  <c r="L15" i="2"/>
  <c r="K20" i="2"/>
  <c r="K17" i="2"/>
  <c r="N6" i="26" l="1"/>
  <c r="P6" i="26" s="1"/>
  <c r="P16" i="9"/>
  <c r="O15" i="2"/>
  <c r="G22" i="30"/>
  <c r="K22" i="2"/>
  <c r="L16" i="2"/>
  <c r="D22" i="30" s="1"/>
  <c r="M16" i="2"/>
  <c r="G29" i="30" l="1"/>
  <c r="G31" i="30" s="1"/>
  <c r="G49" i="30" s="1"/>
  <c r="D28" i="30"/>
  <c r="D31" i="30" s="1"/>
  <c r="D33" i="30" s="1"/>
  <c r="I22" i="30"/>
  <c r="I28" i="30" s="1"/>
  <c r="I31" i="30" s="1"/>
  <c r="I57" i="30" s="1"/>
  <c r="N6" i="2"/>
  <c r="P6" i="2" s="1"/>
  <c r="F20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20" i="26" l="1"/>
  <c r="N20" i="26"/>
  <c r="K20" i="26"/>
  <c r="I20" i="26"/>
  <c r="O20" i="26"/>
  <c r="L20" i="26"/>
  <c r="J20" i="26"/>
  <c r="M20" i="26"/>
  <c r="P16" i="2"/>
  <c r="N16" i="2"/>
  <c r="G20" i="26"/>
  <c r="P20" i="26" l="1"/>
</calcChain>
</file>

<file path=xl/sharedStrings.xml><?xml version="1.0" encoding="utf-8"?>
<sst xmlns="http://schemas.openxmlformats.org/spreadsheetml/2006/main" count="890" uniqueCount="109">
  <si>
    <t>TOTAL</t>
  </si>
  <si>
    <t>NOMBRE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</si>
  <si>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</si>
  <si>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</si>
  <si>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</si>
  <si>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</si>
  <si>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</si>
  <si>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</si>
  <si>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</si>
  <si>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</si>
  <si>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</si>
  <si>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</si>
  <si>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</si>
  <si>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</si>
  <si>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</si>
  <si>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</si>
  <si>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</si>
  <si>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</si>
  <si>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</si>
  <si>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</si>
  <si>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</si>
  <si>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</si>
  <si>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</si>
  <si>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</si>
  <si>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</si>
  <si>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</si>
  <si>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</si>
  <si>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</si>
  <si>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</si>
  <si>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</si>
  <si>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</si>
  <si>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</si>
  <si>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</si>
  <si>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</si>
  <si>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</si>
  <si>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</si>
  <si>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</si>
  <si>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</si>
  <si>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</si>
  <si>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</si>
  <si>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</si>
  <si>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</si>
  <si>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</si>
  <si>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</si>
  <si>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</si>
  <si>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</si>
  <si>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</si>
  <si>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</si>
  <si>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</si>
  <si>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</si>
  <si>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</si>
  <si>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</si>
  <si>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</si>
  <si>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</si>
  <si>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</si>
  <si>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</si>
  <si>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</si>
  <si>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</si>
  <si>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</si>
  <si>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</si>
  <si>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</si>
  <si>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</si>
  <si>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</si>
  <si>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</si>
  <si>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</si>
  <si>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</si>
  <si>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</si>
  <si>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</si>
  <si>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</si>
  <si>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</si>
  <si>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</si>
  <si>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</si>
  <si>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</si>
  <si>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</si>
  <si>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</si>
  <si>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</si>
  <si>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</si>
  <si>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</si>
  <si>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</si>
  <si>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</si>
  <si>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</si>
  <si>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</si>
  <si>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</si>
  <si>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</si>
  <si>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</si>
  <si>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</si>
  <si>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</si>
  <si>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</si>
  <si>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</si>
  <si>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</si>
  <si>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</si>
  <si>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</si>
  <si>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</si>
  <si>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</si>
  <si>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</si>
  <si>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</si>
  <si>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</si>
  <si>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</si>
  <si>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</si>
  <si>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</si>
  <si>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</si>
  <si>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</si>
  <si>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</si>
  <si>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</si>
  <si>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Trofeo Regularidad</t>
  </si>
  <si>
    <t>Andrés Fernández Rodríguez</t>
  </si>
  <si>
    <t>Andrés</t>
  </si>
  <si>
    <t>Antonio Gimeno Iglesias</t>
  </si>
  <si>
    <t>Gimeno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</si>
</sst>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  <font>
      <b/>
      <u/>
      <sz val="2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10" fillId="2" borderId="0" xfId="0" applyFont="1" applyFill="1"/>
    <xf numFmtId="0" fontId="17" fillId="0" borderId="2" xfId="0" applyFont="1" applyBorder="1" applyAlignment="1">
      <alignment horizontal="left"/>
    </xf>
    <xf numFmtId="0" fontId="18" fillId="2" borderId="0" xfId="0" applyFont="1" applyFill="1"/>
    <xf numFmtId="0" fontId="23" fillId="2" borderId="0" xfId="0" applyFont="1" applyFill="1"/>
    <xf numFmtId="0" fontId="1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" fontId="15" fillId="2" borderId="0" xfId="0" applyNumberFormat="1" applyFont="1" applyFill="1" applyProtection="1">
      <protection locked="0"/>
    </xf>
    <xf numFmtId="0" fontId="10" fillId="2" borderId="0" xfId="0" applyFont="1" applyFill="1" applyAlignment="1">
      <alignment horizontal="center"/>
    </xf>
    <xf numFmtId="1" fontId="20" fillId="2" borderId="0" xfId="0" applyNumberFormat="1" applyFont="1" applyFill="1"/>
    <xf numFmtId="0" fontId="1" fillId="0" borderId="0" xfId="0" applyFont="1"/>
    <xf numFmtId="0" fontId="20" fillId="2" borderId="0" xfId="0" applyFont="1" applyFill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10" fillId="0" borderId="0" xfId="0" applyFont="1"/>
    <xf numFmtId="0" fontId="16" fillId="2" borderId="0" xfId="0" applyFont="1" applyFill="1"/>
    <xf numFmtId="0" fontId="16" fillId="0" borderId="0" xfId="0" applyFont="1"/>
    <xf numFmtId="0" fontId="26" fillId="0" borderId="8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27" fillId="0" borderId="0" xfId="0" quotePrefix="1" applyFont="1" applyAlignment="1">
      <alignment vertical="center"/>
    </xf>
    <xf numFmtId="0" fontId="20" fillId="2" borderId="14" xfId="0" applyFont="1" applyFill="1" applyBorder="1" applyAlignment="1">
      <alignment horizontal="center"/>
    </xf>
    <xf numFmtId="1" fontId="24" fillId="2" borderId="0" xfId="0" applyNumberFormat="1" applyFont="1" applyFill="1" applyAlignment="1" applyProtection="1">
      <alignment horizontal="center"/>
      <protection locked="0"/>
    </xf>
    <xf numFmtId="1" fontId="24" fillId="2" borderId="12" xfId="0" applyNumberFormat="1" applyFont="1" applyFill="1" applyBorder="1" applyAlignment="1" applyProtection="1">
      <alignment horizontal="center"/>
      <protection locked="0"/>
    </xf>
    <xf numFmtId="3" fontId="20" fillId="2" borderId="0" xfId="0" applyNumberFormat="1" applyFont="1" applyFill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0" fillId="0" borderId="18" xfId="0" applyFont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/>
    <xf numFmtId="1" fontId="24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165" fontId="24" fillId="2" borderId="0" xfId="0" applyNumberFormat="1" applyFont="1" applyFill="1" applyAlignment="1">
      <alignment horizontal="center"/>
    </xf>
    <xf numFmtId="165" fontId="24" fillId="2" borderId="12" xfId="0" applyNumberFormat="1" applyFont="1" applyFill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10" fillId="0" borderId="16" xfId="0" applyNumberFormat="1" applyFont="1" applyBorder="1" applyAlignment="1">
      <alignment horizontal="center"/>
    </xf>
    <xf numFmtId="0" fontId="27" fillId="0" borderId="0" xfId="0" applyFont="1"/>
    <xf numFmtId="0" fontId="1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2" fillId="0" borderId="0" xfId="0" applyFont="1"/>
    <xf numFmtId="0" fontId="4" fillId="0" borderId="2" xfId="0" applyFont="1" applyBorder="1"/>
    <xf numFmtId="0" fontId="10" fillId="0" borderId="2" xfId="0" applyFont="1" applyBorder="1"/>
    <xf numFmtId="0" fontId="33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2" fillId="0" borderId="0" xfId="0" applyNumberFormat="1" applyFont="1"/>
    <xf numFmtId="3" fontId="10" fillId="0" borderId="5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3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quotePrefix="1" applyFont="1" applyAlignment="1">
      <alignment vertical="center"/>
    </xf>
    <xf numFmtId="0" fontId="35" fillId="0" borderId="0" xfId="0" applyFont="1"/>
    <xf numFmtId="0" fontId="26" fillId="2" borderId="19" xfId="0" applyFont="1" applyFill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26" fillId="2" borderId="20" xfId="0" applyFont="1" applyFill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0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12" fillId="0" borderId="0" xfId="0" quotePrefix="1" applyFont="1"/>
    <xf numFmtId="0" fontId="20" fillId="0" borderId="0" xfId="0" applyFont="1"/>
    <xf numFmtId="1" fontId="24" fillId="0" borderId="1" xfId="0" applyNumberFormat="1" applyFont="1" applyBorder="1" applyAlignment="1">
      <alignment horizontal="center"/>
    </xf>
    <xf numFmtId="3" fontId="24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3" fontId="16" fillId="2" borderId="0" xfId="0" applyNumberFormat="1" applyFont="1" applyFill="1" applyAlignment="1" applyProtection="1">
      <alignment horizontal="center"/>
      <protection locked="0"/>
    </xf>
    <xf numFmtId="2" fontId="10" fillId="0" borderId="2" xfId="0" applyNumberFormat="1" applyFont="1" applyBorder="1" applyAlignment="1">
      <alignment horizontal="center"/>
    </xf>
    <xf numFmtId="0" fontId="30" fillId="0" borderId="0" xfId="0" quotePrefix="1" applyFont="1"/>
    <xf numFmtId="0" fontId="38" fillId="0" borderId="0" xfId="0" quotePrefix="1" applyFont="1"/>
    <xf numFmtId="0" fontId="39" fillId="0" borderId="0" xfId="0" quotePrefix="1" applyFont="1"/>
    <xf numFmtId="0" fontId="4" fillId="0" borderId="2" xfId="0" applyFont="1" applyBorder="1" applyAlignment="1">
      <alignment horizontal="center" wrapText="1"/>
    </xf>
    <xf numFmtId="1" fontId="10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4" fillId="0" borderId="7" xfId="0" applyNumberFormat="1" applyFont="1" applyBorder="1" applyAlignment="1">
      <alignment horizontal="center"/>
    </xf>
    <xf numFmtId="3" fontId="24" fillId="0" borderId="7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4" fillId="0" borderId="7" xfId="0" applyNumberFormat="1" applyFont="1" applyBorder="1" applyAlignment="1">
      <alignment horizontal="center"/>
    </xf>
    <xf numFmtId="0" fontId="31" fillId="2" borderId="7" xfId="0" applyFont="1" applyFill="1" applyBorder="1" applyAlignment="1">
      <alignment horizontal="center"/>
    </xf>
    <xf numFmtId="0" fontId="31" fillId="2" borderId="7" xfId="0" applyFont="1" applyFill="1" applyBorder="1"/>
    <xf numFmtId="1" fontId="24" fillId="2" borderId="7" xfId="0" applyNumberFormat="1" applyFont="1" applyFill="1" applyBorder="1" applyAlignment="1">
      <alignment horizontal="center"/>
    </xf>
    <xf numFmtId="3" fontId="20" fillId="2" borderId="7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/>
    </xf>
    <xf numFmtId="165" fontId="25" fillId="2" borderId="22" xfId="0" applyNumberFormat="1" applyFont="1" applyFill="1" applyBorder="1" applyAlignment="1" applyProtection="1">
      <alignment horizontal="center"/>
      <protection locked="0"/>
    </xf>
    <xf numFmtId="0" fontId="20" fillId="2" borderId="23" xfId="0" applyFont="1" applyFill="1" applyBorder="1" applyAlignment="1">
      <alignment horizontal="center"/>
    </xf>
    <xf numFmtId="0" fontId="20" fillId="2" borderId="21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center"/>
    </xf>
    <xf numFmtId="164" fontId="24" fillId="2" borderId="22" xfId="0" applyNumberFormat="1" applyFont="1" applyFill="1" applyBorder="1" applyAlignment="1">
      <alignment horizontal="center"/>
    </xf>
    <xf numFmtId="0" fontId="24" fillId="2" borderId="23" xfId="0" applyFont="1" applyFill="1" applyBorder="1" applyAlignment="1">
      <alignment horizontal="center"/>
    </xf>
    <xf numFmtId="0" fontId="4" fillId="0" borderId="19" xfId="0" applyFont="1" applyBorder="1"/>
    <xf numFmtId="0" fontId="10" fillId="0" borderId="19" xfId="0" applyFont="1" applyBorder="1"/>
    <xf numFmtId="1" fontId="10" fillId="0" borderId="19" xfId="0" applyNumberFormat="1" applyFont="1" applyBorder="1" applyAlignment="1">
      <alignment horizontal="center"/>
    </xf>
    <xf numFmtId="0" fontId="10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2" fillId="0" borderId="0" xfId="0" applyFont="1" applyAlignment="1">
      <alignment horizontal="left"/>
    </xf>
    <xf numFmtId="1" fontId="25" fillId="2" borderId="0" xfId="0" applyNumberFormat="1" applyFont="1" applyFill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0" fontId="25" fillId="2" borderId="12" xfId="0" applyFont="1" applyFill="1" applyBorder="1" applyAlignment="1" applyProtection="1">
      <alignment horizontal="center"/>
      <protection locked="0"/>
    </xf>
    <xf numFmtId="1" fontId="20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0" fillId="2" borderId="12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center"/>
    </xf>
    <xf numFmtId="1" fontId="15" fillId="2" borderId="0" xfId="0" applyNumberFormat="1" applyFont="1" applyFill="1"/>
    <xf numFmtId="0" fontId="4" fillId="0" borderId="6" xfId="0" applyFont="1" applyBorder="1"/>
    <xf numFmtId="0" fontId="4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4" fillId="2" borderId="0" xfId="0" applyNumberFormat="1" applyFont="1" applyFill="1" applyAlignment="1">
      <alignment horizontal="center"/>
    </xf>
    <xf numFmtId="1" fontId="24" fillId="2" borderId="12" xfId="0" applyNumberFormat="1" applyFont="1" applyFill="1" applyBorder="1" applyAlignment="1">
      <alignment horizontal="center"/>
    </xf>
    <xf numFmtId="1" fontId="32" fillId="0" borderId="1" xfId="0" applyNumberFormat="1" applyFont="1" applyBorder="1" applyAlignment="1">
      <alignment horizontal="center"/>
    </xf>
    <xf numFmtId="0" fontId="41" fillId="2" borderId="0" xfId="0" applyFont="1" applyFill="1" applyAlignment="1" applyProtection="1">
      <alignment horizontal="left"/>
      <protection locked="0"/>
    </xf>
    <xf numFmtId="0" fontId="23" fillId="2" borderId="0" xfId="0" applyFont="1" applyFill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Gimeno!$A$4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Gimeno!$A$5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Gimeno!$A$6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Gimeno!$H$6</c:f>
              <c:numCache>
                <c:formatCode>0</c:formatCode>
                <c:ptCount val="1"/>
                <c:pt idx="0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Gimeno!$A$7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Gimeno!$H$7</c:f>
              <c:numCache>
                <c:formatCode>0</c:formatCode>
                <c:ptCount val="1"/>
                <c:pt idx="0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Gimeno!$A$8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Gimeno!$A$9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Gimeno!$A$10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Gimeno!$A$11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Gimeno!$A$12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Gimeno!$A$13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Gimeno!$A$14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Gimeno!$A$15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Andrés!$A$4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Andrés!$A$5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Andrés!$A$6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Andrés!$A$7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Andrés!$H$7</c:f>
              <c:numCache>
                <c:formatCode>0</c:formatCode>
                <c:ptCount val="1"/>
                <c:pt idx="0">
                  <c:v>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Andrés!$A$8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Andrés!$A$9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Andrés!$A$10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Andrés!$A$11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Andrés!$A$12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Andrés!$A$13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Andrés!$A$14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Andrés!$A$15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31-may.-26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09" t="s">
        <v>32</v>
      </c>
    </row>
    <row r="4" spans="1:1" ht="15" customHeight="1" x14ac:dyDescent="0.2">
      <c r="A4" s="123" t="s">
        <v>37</v>
      </c>
    </row>
    <row r="5" spans="1:1" ht="15" customHeight="1" x14ac:dyDescent="0.2"/>
    <row r="6" spans="1:1" ht="15" customHeight="1" x14ac:dyDescent="0.2">
      <c r="A6" s="130" t="s">
        <v>38</v>
      </c>
    </row>
    <row r="7" spans="1:1" ht="15" customHeight="1" x14ac:dyDescent="0.2"/>
    <row r="8" spans="1:1" ht="15" customHeight="1" x14ac:dyDescent="0.2">
      <c r="A8" s="131" t="s">
        <v>42</v>
      </c>
    </row>
    <row r="9" spans="1:1" ht="15" customHeight="1" x14ac:dyDescent="0.2">
      <c r="A9" s="131" t="s">
        <v>44</v>
      </c>
    </row>
    <row r="10" spans="1:1" ht="15" customHeight="1" x14ac:dyDescent="0.2">
      <c r="A10" s="131" t="s">
        <v>45</v>
      </c>
    </row>
    <row r="11" spans="1:1" ht="15" customHeight="1" x14ac:dyDescent="0.2">
      <c r="A11" s="131" t="s">
        <v>43</v>
      </c>
    </row>
    <row r="12" spans="1:1" ht="15" customHeight="1" x14ac:dyDescent="0.2"/>
    <row r="13" spans="1:1" ht="15" customHeight="1" x14ac:dyDescent="0.2">
      <c r="A13" s="123" t="s">
        <v>46</v>
      </c>
    </row>
    <row r="14" spans="1:1" ht="15" customHeight="1" x14ac:dyDescent="0.2"/>
    <row r="15" spans="1:1" ht="15" customHeight="1" x14ac:dyDescent="0.2">
      <c r="A15" s="132" t="s">
        <v>48</v>
      </c>
    </row>
    <row r="16" spans="1:1" ht="15" customHeight="1" x14ac:dyDescent="0.2">
      <c r="A16" s="132" t="s">
        <v>47</v>
      </c>
    </row>
    <row r="20" spans="1:1" ht="15" x14ac:dyDescent="0.2">
      <c r="A20" s="173" t="s">
        <v>79</v>
      </c>
    </row>
    <row r="21" spans="1:1" ht="15" x14ac:dyDescent="0.2">
      <c r="A21" s="173" t="s">
        <v>80</v>
      </c>
    </row>
    <row r="22" spans="1:1" x14ac:dyDescent="0.2">
      <c r="A22" s="174" t="s">
        <v>81</v>
      </c>
    </row>
    <row r="23" spans="1:1" x14ac:dyDescent="0.2">
      <c r="A23" s="174" t="s">
        <v>82</v>
      </c>
    </row>
    <row r="24" spans="1:1" x14ac:dyDescent="0.2">
      <c r="A24" s="174" t="s">
        <v>83</v>
      </c>
    </row>
    <row r="25" spans="1:1" x14ac:dyDescent="0.2">
      <c r="A25" s="174" t="s">
        <v>84</v>
      </c>
    </row>
    <row r="26" spans="1:1" x14ac:dyDescent="0.2">
      <c r="A26" s="174" t="s">
        <v>85</v>
      </c>
    </row>
    <row r="27" spans="1:1" x14ac:dyDescent="0.2">
      <c r="A27" s="174" t="s">
        <v>86</v>
      </c>
    </row>
    <row r="28" spans="1:1" x14ac:dyDescent="0.2">
      <c r="A28" s="174" t="s">
        <v>87</v>
      </c>
    </row>
  </sheetData>
  <sheetProtection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16537</v>
      </c>
      <c r="B2" s="13" t="s">
        <v>63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23833</v>
      </c>
      <c r="B2" s="13" t="s">
        <v>65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85</v>
      </c>
      <c r="D4" s="164">
        <v>80</v>
      </c>
      <c r="E4" s="164">
        <v>83</v>
      </c>
      <c r="F4" s="164">
        <v>91</v>
      </c>
      <c r="G4" s="164">
        <v>82</v>
      </c>
      <c r="H4" s="176">
        <f>+SUM(B4:G4)</f>
        <v>512</v>
      </c>
      <c r="I4" s="82"/>
      <c r="J4" s="59">
        <f>+TOTALES!$D$4</f>
        <v>46033</v>
      </c>
      <c r="K4" s="69">
        <f>+H4</f>
        <v>512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91</v>
      </c>
      <c r="T4" s="127">
        <f>IF(H4=0,0,+((+S4-MIN(B4:G4))/AVERAGE(B4:G4)))</f>
        <v>0.12890625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512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87</v>
      </c>
      <c r="C7" s="164">
        <v>87</v>
      </c>
      <c r="D7" s="164">
        <v>85</v>
      </c>
      <c r="E7" s="164">
        <v>82</v>
      </c>
      <c r="F7" s="164">
        <v>82</v>
      </c>
      <c r="G7" s="164">
        <v>77</v>
      </c>
      <c r="H7" s="176">
        <f t="shared" si="2"/>
        <v>500</v>
      </c>
      <c r="I7" s="82"/>
      <c r="J7" s="59">
        <f>+TOTALES!$G$4</f>
        <v>46124</v>
      </c>
      <c r="K7" s="69">
        <f t="shared" si="3"/>
        <v>500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512</v>
      </c>
      <c r="R7" s="71">
        <f>+IF(K6=0,+R6,+LOOKUP(2,1/($K$4:K5&gt;0),$K$4:K5))</f>
        <v>512</v>
      </c>
      <c r="S7" s="118">
        <f t="shared" si="1"/>
        <v>87</v>
      </c>
      <c r="T7" s="127">
        <f t="shared" si="5"/>
        <v>0.12000000000000001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500</v>
      </c>
      <c r="R8" s="71">
        <f>+IF(K7=0,+R7,+LOOKUP(2,1/($K$4:K6&gt;0),$K$4:K6))</f>
        <v>512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500</v>
      </c>
      <c r="R9" s="71">
        <f>+IF(K8=0,+R8,+LOOKUP(2,1/($K$4:K7&gt;0),$K$4:K7))</f>
        <v>512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500</v>
      </c>
      <c r="R10" s="71">
        <f>+IF(K9=0,+R9,+LOOKUP(2,1/($K$4:K8&gt;0),$K$4:K8))</f>
        <v>512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500</v>
      </c>
      <c r="R11" s="71">
        <f>+IF(K10=0,+R10,+LOOKUP(2,1/($K$4:K9&gt;0),$K$4:K9))</f>
        <v>512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500</v>
      </c>
      <c r="R12" s="71">
        <f>+IF(K11=0,+R11,+LOOKUP(2,1/($K$4:K10&gt;0),$K$4:K10))</f>
        <v>512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500</v>
      </c>
      <c r="R13" s="71">
        <f>+IF(K12=0,+R12,+LOOKUP(2,1/($K$4:K11&gt;0),$K$4:K11))</f>
        <v>512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500</v>
      </c>
      <c r="R14" s="71">
        <f>+IF(K13=0,+R13,+LOOKUP(2,1/($K$4:K12&gt;0),$K$4:K12))</f>
        <v>512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500</v>
      </c>
      <c r="R15" s="81">
        <f>+IF(K14=0,+R14,+LOOKUP(2,1/($K$4:K13&gt;0),$K$4:K13))</f>
        <v>512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1012</v>
      </c>
      <c r="I16" s="6"/>
      <c r="J16" s="37" t="s">
        <v>0</v>
      </c>
      <c r="K16" s="48">
        <f>SUM(K4:K15)</f>
        <v>1012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87</v>
      </c>
      <c r="C17" s="111">
        <f t="shared" ref="C17:G17" si="7">SMALL(C4:C15,COUNTIF(C4:C15,"&lt;=0")+1)</f>
        <v>85</v>
      </c>
      <c r="D17" s="111">
        <f t="shared" si="7"/>
        <v>80</v>
      </c>
      <c r="E17" s="111">
        <f t="shared" si="7"/>
        <v>82</v>
      </c>
      <c r="F17" s="111">
        <f t="shared" si="7"/>
        <v>82</v>
      </c>
      <c r="G17" s="111">
        <f t="shared" si="7"/>
        <v>77</v>
      </c>
      <c r="H17" s="111">
        <f>SMALL(H4:H15,COUNTIF(H4:H15,"&lt;=0")+1)</f>
        <v>500</v>
      </c>
      <c r="I17" s="6"/>
      <c r="J17" s="30" t="s">
        <v>5</v>
      </c>
      <c r="K17" s="31">
        <f>SMALL(K4:K15,COUNTIF(K4:K15,"&lt;=0")+1)</f>
        <v>500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89</v>
      </c>
      <c r="C18" s="71">
        <f t="shared" si="8"/>
        <v>86</v>
      </c>
      <c r="D18" s="71">
        <f t="shared" si="8"/>
        <v>82.5</v>
      </c>
      <c r="E18" s="71">
        <f t="shared" si="8"/>
        <v>82.5</v>
      </c>
      <c r="F18" s="71">
        <f t="shared" si="8"/>
        <v>86.5</v>
      </c>
      <c r="G18" s="71">
        <f t="shared" si="8"/>
        <v>79.5</v>
      </c>
      <c r="H18" s="71">
        <f t="shared" si="8"/>
        <v>506</v>
      </c>
      <c r="I18" s="6"/>
      <c r="J18" s="32" t="s">
        <v>6</v>
      </c>
      <c r="K18" s="33">
        <f>AVERAGEIF(K4:K15,"&gt;0")</f>
        <v>506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89</v>
      </c>
      <c r="C19" s="71">
        <f t="array" ref="C19">+MEDIAN(IF(C4:C15&lt;&gt;0,C4:C15))</f>
        <v>86</v>
      </c>
      <c r="D19" s="71">
        <f t="array" ref="D19">+MEDIAN(IF(D4:D15&lt;&gt;0,D4:D15))</f>
        <v>82.5</v>
      </c>
      <c r="E19" s="71">
        <f t="array" ref="E19">+MEDIAN(IF(E4:E15&lt;&gt;0,E4:E15))</f>
        <v>82.5</v>
      </c>
      <c r="F19" s="71">
        <f t="array" ref="F19">+MEDIAN(IF(F4:F15&lt;&gt;0,F4:F15))</f>
        <v>86.5</v>
      </c>
      <c r="G19" s="71">
        <f t="array" ref="G19">+MEDIAN(IF(G4:G15&lt;&gt;0,G4:G15))</f>
        <v>79.5</v>
      </c>
      <c r="H19" s="71">
        <f t="array" ref="H19">+MEDIAN(IF(H4:H15&lt;&gt;0,H4:H15))</f>
        <v>506</v>
      </c>
      <c r="I19" s="6"/>
      <c r="J19" s="32" t="s">
        <v>7</v>
      </c>
      <c r="K19" s="33">
        <f t="array" ref="K19">+MEDIAN(IF(K4:K15&lt;&gt;0,K4:K15))</f>
        <v>506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87</v>
      </c>
      <c r="D20" s="104">
        <f t="shared" si="9"/>
        <v>85</v>
      </c>
      <c r="E20" s="104">
        <f t="shared" si="9"/>
        <v>83</v>
      </c>
      <c r="F20" s="104">
        <f t="shared" si="9"/>
        <v>91</v>
      </c>
      <c r="G20" s="104">
        <f t="shared" si="9"/>
        <v>82</v>
      </c>
      <c r="H20" s="104">
        <f t="shared" si="9"/>
        <v>512</v>
      </c>
      <c r="I20" s="6"/>
      <c r="J20" s="32" t="s">
        <v>8</v>
      </c>
      <c r="K20" s="33">
        <f>+MAX(K4:K15)</f>
        <v>512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2.8284271247461903</v>
      </c>
      <c r="C21" s="120">
        <f t="array" ref="C21">+STDEV(IF(C4:C15&gt;0,C4:C15))</f>
        <v>1.4142135623730951</v>
      </c>
      <c r="D21" s="120">
        <f t="array" ref="D21">+STDEV(IF(D4:D15&gt;0,D4:D15))</f>
        <v>3.5355339059327378</v>
      </c>
      <c r="E21" s="120">
        <f t="array" ref="E21">+STDEV(IF(E4:E15&gt;0,E4:E15))</f>
        <v>0.70710678118654757</v>
      </c>
      <c r="F21" s="120">
        <f t="array" ref="F21">+STDEV(IF(F4:F15&gt;0,F4:F15))</f>
        <v>6.3639610306789276</v>
      </c>
      <c r="G21" s="120">
        <f t="array" ref="G21">+STDEV(IF(G4:G15&gt;0,G4:G15))</f>
        <v>3.5355339059327378</v>
      </c>
      <c r="H21" s="120">
        <f t="array" ref="H21">+STDEV(IF(H4:H15&gt;0,H4:H15))</f>
        <v>8.4852813742385695</v>
      </c>
      <c r="I21" s="6"/>
      <c r="J21" s="32" t="s">
        <v>9</v>
      </c>
      <c r="K21" s="119">
        <f t="array" ref="K21">+STDEV(IF(K4:K15&gt;0,K4:K15))</f>
        <v>8.4852813742385695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4.49438202247191E-2</v>
      </c>
      <c r="C22" s="114">
        <f t="shared" ref="C22:H22" si="10">+(C20-C17)/C18</f>
        <v>2.3255813953488372E-2</v>
      </c>
      <c r="D22" s="114">
        <f t="shared" si="10"/>
        <v>6.0606060606060608E-2</v>
      </c>
      <c r="E22" s="114">
        <f t="shared" si="10"/>
        <v>1.2121212121212121E-2</v>
      </c>
      <c r="F22" s="114">
        <f t="shared" si="10"/>
        <v>0.10404624277456648</v>
      </c>
      <c r="G22" s="114">
        <f t="shared" si="10"/>
        <v>6.2893081761006289E-2</v>
      </c>
      <c r="H22" s="114">
        <f t="shared" si="10"/>
        <v>2.3715415019762844E-2</v>
      </c>
      <c r="I22" s="6"/>
      <c r="J22" s="34" t="s">
        <v>4</v>
      </c>
      <c r="K22" s="35">
        <f>+K21/K18</f>
        <v>1.6769330779127609E-2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23944</v>
      </c>
      <c r="B2" s="13" t="s">
        <v>90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78</v>
      </c>
      <c r="C7" s="164">
        <v>70</v>
      </c>
      <c r="D7" s="164">
        <v>81</v>
      </c>
      <c r="E7" s="164">
        <v>75</v>
      </c>
      <c r="F7" s="164">
        <v>79</v>
      </c>
      <c r="G7" s="164">
        <v>82</v>
      </c>
      <c r="H7" s="176">
        <f t="shared" si="2"/>
        <v>465</v>
      </c>
      <c r="I7" s="82"/>
      <c r="J7" s="59">
        <f>+TOTALES!$G$4</f>
        <v>46124</v>
      </c>
      <c r="K7" s="69">
        <f t="shared" si="3"/>
        <v>465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 t="e">
        <f>IF(SUM(K6:K7)=0,+Q6,+LOOKUP(2,1/($K$4:K6&gt;0),$K$4:K6))</f>
        <v>#N/A</v>
      </c>
      <c r="R7" s="71">
        <f>+IF(K6=0,+R6,+LOOKUP(2,1/($K$4:K5&gt;0),$K$4:K5))</f>
        <v>0</v>
      </c>
      <c r="S7" s="118">
        <f t="shared" si="1"/>
        <v>82</v>
      </c>
      <c r="T7" s="127">
        <f t="shared" si="5"/>
        <v>0.15483870967741936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465</v>
      </c>
      <c r="R8" s="71" t="e">
        <f>+IF(K7=0,+R7,+LOOKUP(2,1/($K$4:K6&gt;0),$K$4:K6))</f>
        <v>#N/A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465</v>
      </c>
      <c r="R9" s="71" t="e">
        <f>+IF(K8=0,+R8,+LOOKUP(2,1/($K$4:K7&gt;0),$K$4:K7))</f>
        <v>#N/A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465</v>
      </c>
      <c r="R10" s="71" t="e">
        <f>+IF(K9=0,+R9,+LOOKUP(2,1/($K$4:K8&gt;0),$K$4:K8))</f>
        <v>#N/A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465</v>
      </c>
      <c r="R11" s="71" t="e">
        <f>+IF(K10=0,+R10,+LOOKUP(2,1/($K$4:K9&gt;0),$K$4:K9))</f>
        <v>#N/A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465</v>
      </c>
      <c r="R12" s="71" t="e">
        <f>+IF(K11=0,+R11,+LOOKUP(2,1/($K$4:K10&gt;0),$K$4:K10))</f>
        <v>#N/A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465</v>
      </c>
      <c r="R13" s="71" t="e">
        <f>+IF(K12=0,+R12,+LOOKUP(2,1/($K$4:K11&gt;0),$K$4:K11))</f>
        <v>#N/A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465</v>
      </c>
      <c r="R14" s="71" t="e">
        <f>+IF(K13=0,+R13,+LOOKUP(2,1/($K$4:K12&gt;0),$K$4:K12))</f>
        <v>#N/A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465</v>
      </c>
      <c r="R15" s="81" t="e">
        <f>+IF(K14=0,+R14,+LOOKUP(2,1/($K$4:K13&gt;0),$K$4:K13))</f>
        <v>#N/A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465</v>
      </c>
      <c r="I16" s="6"/>
      <c r="J16" s="37" t="s">
        <v>0</v>
      </c>
      <c r="K16" s="48">
        <f>SUM(K4:K15)</f>
        <v>465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78</v>
      </c>
      <c r="C17" s="111">
        <f t="shared" ref="C17:G17" si="7">SMALL(C4:C15,COUNTIF(C4:C15,"&lt;=0")+1)</f>
        <v>70</v>
      </c>
      <c r="D17" s="111">
        <f t="shared" si="7"/>
        <v>81</v>
      </c>
      <c r="E17" s="111">
        <f t="shared" si="7"/>
        <v>75</v>
      </c>
      <c r="F17" s="111">
        <f t="shared" si="7"/>
        <v>79</v>
      </c>
      <c r="G17" s="111">
        <f t="shared" si="7"/>
        <v>82</v>
      </c>
      <c r="H17" s="111">
        <f>SMALL(H4:H15,COUNTIF(H4:H15,"&lt;=0")+1)</f>
        <v>465</v>
      </c>
      <c r="I17" s="6"/>
      <c r="J17" s="30" t="s">
        <v>5</v>
      </c>
      <c r="K17" s="31">
        <f>SMALL(K4:K15,COUNTIF(K4:K15,"&lt;=0")+1)</f>
        <v>465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78</v>
      </c>
      <c r="C18" s="71">
        <f t="shared" si="8"/>
        <v>70</v>
      </c>
      <c r="D18" s="71">
        <f t="shared" si="8"/>
        <v>81</v>
      </c>
      <c r="E18" s="71">
        <f t="shared" si="8"/>
        <v>75</v>
      </c>
      <c r="F18" s="71">
        <f t="shared" si="8"/>
        <v>79</v>
      </c>
      <c r="G18" s="71">
        <f t="shared" si="8"/>
        <v>82</v>
      </c>
      <c r="H18" s="71">
        <f t="shared" si="8"/>
        <v>465</v>
      </c>
      <c r="I18" s="6"/>
      <c r="J18" s="32" t="s">
        <v>6</v>
      </c>
      <c r="K18" s="33">
        <f>AVERAGEIF(K4:K15,"&gt;0")</f>
        <v>465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78</v>
      </c>
      <c r="C19" s="71">
        <f t="array" ref="C19">+MEDIAN(IF(C4:C15&lt;&gt;0,C4:C15))</f>
        <v>70</v>
      </c>
      <c r="D19" s="71">
        <f t="array" ref="D19">+MEDIAN(IF(D4:D15&lt;&gt;0,D4:D15))</f>
        <v>81</v>
      </c>
      <c r="E19" s="71">
        <f t="array" ref="E19">+MEDIAN(IF(E4:E15&lt;&gt;0,E4:E15))</f>
        <v>75</v>
      </c>
      <c r="F19" s="71">
        <f t="array" ref="F19">+MEDIAN(IF(F4:F15&lt;&gt;0,F4:F15))</f>
        <v>79</v>
      </c>
      <c r="G19" s="71">
        <f t="array" ref="G19">+MEDIAN(IF(G4:G15&lt;&gt;0,G4:G15))</f>
        <v>82</v>
      </c>
      <c r="H19" s="71">
        <f t="array" ref="H19">+MEDIAN(IF(H4:H15&lt;&gt;0,H4:H15))</f>
        <v>465</v>
      </c>
      <c r="I19" s="6"/>
      <c r="J19" s="32" t="s">
        <v>7</v>
      </c>
      <c r="K19" s="33">
        <f t="array" ref="K19">+MEDIAN(IF(K4:K15&lt;&gt;0,K4:K15))</f>
        <v>465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78</v>
      </c>
      <c r="C20" s="104">
        <f t="shared" si="9"/>
        <v>70</v>
      </c>
      <c r="D20" s="104">
        <f t="shared" si="9"/>
        <v>81</v>
      </c>
      <c r="E20" s="104">
        <f t="shared" si="9"/>
        <v>75</v>
      </c>
      <c r="F20" s="104">
        <f t="shared" si="9"/>
        <v>79</v>
      </c>
      <c r="G20" s="104">
        <f t="shared" si="9"/>
        <v>82</v>
      </c>
      <c r="H20" s="104">
        <f t="shared" si="9"/>
        <v>465</v>
      </c>
      <c r="I20" s="6"/>
      <c r="J20" s="32" t="s">
        <v>8</v>
      </c>
      <c r="K20" s="33">
        <f>+MAX(K4:K15)</f>
        <v>465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H8" sqref="H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8676</v>
      </c>
      <c r="B2" s="13" t="s">
        <v>92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92</v>
      </c>
      <c r="D4" s="164">
        <v>91</v>
      </c>
      <c r="E4" s="164">
        <v>88</v>
      </c>
      <c r="F4" s="164">
        <v>92</v>
      </c>
      <c r="G4" s="164">
        <v>90</v>
      </c>
      <c r="H4" s="176">
        <f>+SUM(B4:G4)</f>
        <v>544</v>
      </c>
      <c r="I4" s="82"/>
      <c r="J4" s="59">
        <f>+TOTALES!$D$4</f>
        <v>46033</v>
      </c>
      <c r="K4" s="69">
        <f>+H4</f>
        <v>544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4.4117647058823525E-2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91</v>
      </c>
      <c r="D5" s="164">
        <v>94</v>
      </c>
      <c r="E5" s="164">
        <v>84</v>
      </c>
      <c r="F5" s="164">
        <v>92</v>
      </c>
      <c r="G5" s="164">
        <v>85</v>
      </c>
      <c r="H5" s="176">
        <f t="shared" ref="H5:H15" si="2">+SUM(B5:G5)</f>
        <v>536</v>
      </c>
      <c r="I5" s="82"/>
      <c r="J5" s="59">
        <f>+TOTALES!$E$4</f>
        <v>46061</v>
      </c>
      <c r="K5" s="69">
        <f t="shared" ref="K5:K15" si="3">+H5</f>
        <v>536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0.11194029850746269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536</v>
      </c>
      <c r="R6" s="71">
        <f>+K4</f>
        <v>544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536</v>
      </c>
      <c r="R7" s="71">
        <f>+IF(K6=0,+R6,+LOOKUP(2,1/($K$4:K5&gt;0),$K$4:K5))</f>
        <v>544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90</v>
      </c>
      <c r="C8" s="164">
        <v>93</v>
      </c>
      <c r="D8" s="164">
        <v>91</v>
      </c>
      <c r="E8" s="164">
        <v>86</v>
      </c>
      <c r="F8" s="164">
        <v>87</v>
      </c>
      <c r="G8" s="164">
        <v>90</v>
      </c>
      <c r="H8" s="176">
        <f t="shared" si="2"/>
        <v>537</v>
      </c>
      <c r="I8" s="82"/>
      <c r="J8" s="59">
        <f>+TOTALES!$H$4</f>
        <v>46173</v>
      </c>
      <c r="K8" s="69">
        <f t="shared" si="3"/>
        <v>537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536</v>
      </c>
      <c r="R8" s="71">
        <f>+IF(K7=0,+R7,+LOOKUP(2,1/($K$4:K6&gt;0),$K$4:K6))</f>
        <v>544</v>
      </c>
      <c r="S8" s="118">
        <f t="shared" si="1"/>
        <v>93</v>
      </c>
      <c r="T8" s="127">
        <f t="shared" si="5"/>
        <v>7.8212290502793297E-2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537</v>
      </c>
      <c r="R9" s="71">
        <f>+IF(K8=0,+R8,+LOOKUP(2,1/($K$4:K7&gt;0),$K$4:K7))</f>
        <v>536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537</v>
      </c>
      <c r="R10" s="71">
        <f>+IF(K9=0,+R9,+LOOKUP(2,1/($K$4:K8&gt;0),$K$4:K8))</f>
        <v>536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537</v>
      </c>
      <c r="R11" s="71">
        <f>+IF(K10=0,+R10,+LOOKUP(2,1/($K$4:K9&gt;0),$K$4:K9))</f>
        <v>536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537</v>
      </c>
      <c r="R12" s="71">
        <f>+IF(K11=0,+R11,+LOOKUP(2,1/($K$4:K10&gt;0),$K$4:K10))</f>
        <v>536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537</v>
      </c>
      <c r="R13" s="71">
        <f>+IF(K12=0,+R12,+LOOKUP(2,1/($K$4:K11&gt;0),$K$4:K11))</f>
        <v>536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537</v>
      </c>
      <c r="R14" s="71">
        <f>+IF(K13=0,+R13,+LOOKUP(2,1/($K$4:K12&gt;0),$K$4:K12))</f>
        <v>536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537</v>
      </c>
      <c r="R15" s="81">
        <f>+IF(K14=0,+R14,+LOOKUP(2,1/($K$4:K13&gt;0),$K$4:K13))</f>
        <v>536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1617</v>
      </c>
      <c r="I16" s="6"/>
      <c r="J16" s="37" t="s">
        <v>0</v>
      </c>
      <c r="K16" s="48">
        <f>SUM(K4:K15)</f>
        <v>1617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90</v>
      </c>
      <c r="C17" s="111">
        <f t="shared" ref="C17:G17" si="7">SMALL(C4:C15,COUNTIF(C4:C15,"&lt;=0")+1)</f>
        <v>91</v>
      </c>
      <c r="D17" s="111">
        <f t="shared" si="7"/>
        <v>91</v>
      </c>
      <c r="E17" s="111">
        <f t="shared" si="7"/>
        <v>84</v>
      </c>
      <c r="F17" s="111">
        <f t="shared" si="7"/>
        <v>87</v>
      </c>
      <c r="G17" s="111">
        <f t="shared" si="7"/>
        <v>85</v>
      </c>
      <c r="H17" s="111">
        <f>SMALL(H4:H15,COUNTIF(H4:H15,"&lt;=0")+1)</f>
        <v>536</v>
      </c>
      <c r="I17" s="6"/>
      <c r="J17" s="30" t="s">
        <v>5</v>
      </c>
      <c r="K17" s="31">
        <f>SMALL(K4:K15,COUNTIF(K4:K15,"&lt;=0")+1)</f>
        <v>536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90.333333333333329</v>
      </c>
      <c r="C18" s="71">
        <f t="shared" si="8"/>
        <v>92</v>
      </c>
      <c r="D18" s="71">
        <f t="shared" si="8"/>
        <v>92</v>
      </c>
      <c r="E18" s="71">
        <f t="shared" si="8"/>
        <v>86</v>
      </c>
      <c r="F18" s="71">
        <f t="shared" si="8"/>
        <v>90.333333333333329</v>
      </c>
      <c r="G18" s="71">
        <f t="shared" si="8"/>
        <v>88.333333333333329</v>
      </c>
      <c r="H18" s="71">
        <f t="shared" si="8"/>
        <v>539</v>
      </c>
      <c r="I18" s="6"/>
      <c r="J18" s="32" t="s">
        <v>6</v>
      </c>
      <c r="K18" s="33">
        <f>AVERAGEIF(K4:K15,"&gt;0")</f>
        <v>539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90</v>
      </c>
      <c r="C19" s="71">
        <f t="array" ref="C19">+MEDIAN(IF(C4:C15&lt;&gt;0,C4:C15))</f>
        <v>92</v>
      </c>
      <c r="D19" s="71">
        <f t="array" ref="D19">+MEDIAN(IF(D4:D15&lt;&gt;0,D4:D15))</f>
        <v>91</v>
      </c>
      <c r="E19" s="71">
        <f t="array" ref="E19">+MEDIAN(IF(E4:E15&lt;&gt;0,E4:E15))</f>
        <v>86</v>
      </c>
      <c r="F19" s="71">
        <f t="array" ref="F19">+MEDIAN(IF(F4:F15&lt;&gt;0,F4:F15))</f>
        <v>92</v>
      </c>
      <c r="G19" s="71">
        <f t="array" ref="G19">+MEDIAN(IF(G4:G15&lt;&gt;0,G4:G15))</f>
        <v>90</v>
      </c>
      <c r="H19" s="71">
        <f t="array" ref="H19">+MEDIAN(IF(H4:H15&lt;&gt;0,H4:H15))</f>
        <v>537</v>
      </c>
      <c r="I19" s="6"/>
      <c r="J19" s="32" t="s">
        <v>7</v>
      </c>
      <c r="K19" s="33">
        <f t="array" ref="K19">+MEDIAN(IF(K4:K15&lt;&gt;0,K4:K15))</f>
        <v>537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93</v>
      </c>
      <c r="D20" s="104">
        <f t="shared" si="9"/>
        <v>94</v>
      </c>
      <c r="E20" s="104">
        <f t="shared" si="9"/>
        <v>88</v>
      </c>
      <c r="F20" s="104">
        <f t="shared" si="9"/>
        <v>92</v>
      </c>
      <c r="G20" s="104">
        <f t="shared" si="9"/>
        <v>90</v>
      </c>
      <c r="H20" s="104">
        <f t="shared" si="9"/>
        <v>544</v>
      </c>
      <c r="I20" s="6"/>
      <c r="J20" s="32" t="s">
        <v>8</v>
      </c>
      <c r="K20" s="33">
        <f>+MAX(K4:K15)</f>
        <v>544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0.57735026918962573</v>
      </c>
      <c r="C21" s="120">
        <f t="array" ref="C21">+STDEV(IF(C4:C15&gt;0,C4:C15))</f>
        <v>1</v>
      </c>
      <c r="D21" s="120">
        <f t="array" ref="D21">+STDEV(IF(D4:D15&gt;0,D4:D15))</f>
        <v>1.7320508075688772</v>
      </c>
      <c r="E21" s="120">
        <f t="array" ref="E21">+STDEV(IF(E4:E15&gt;0,E4:E15))</f>
        <v>2</v>
      </c>
      <c r="F21" s="120">
        <f t="array" ref="F21">+STDEV(IF(F4:F15&gt;0,F4:F15))</f>
        <v>2.8867513459481287</v>
      </c>
      <c r="G21" s="120">
        <f t="array" ref="G21">+STDEV(IF(G4:G15&gt;0,G4:G15))</f>
        <v>2.8867513459481287</v>
      </c>
      <c r="H21" s="120">
        <f t="array" ref="H21">+STDEV(IF(H4:H15&gt;0,H4:H15))</f>
        <v>4.358898943540674</v>
      </c>
      <c r="I21" s="6"/>
      <c r="J21" s="32" t="s">
        <v>9</v>
      </c>
      <c r="K21" s="119">
        <f t="array" ref="K21">+STDEV(IF(K4:K15&gt;0,K4:K15))</f>
        <v>4.358898943540674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1.1070110701107012E-2</v>
      </c>
      <c r="C22" s="114">
        <f t="shared" ref="C22:H22" si="10">+(C20-C17)/C18</f>
        <v>2.1739130434782608E-2</v>
      </c>
      <c r="D22" s="114">
        <f t="shared" si="10"/>
        <v>3.2608695652173912E-2</v>
      </c>
      <c r="E22" s="114">
        <f t="shared" si="10"/>
        <v>4.6511627906976744E-2</v>
      </c>
      <c r="F22" s="114">
        <f t="shared" si="10"/>
        <v>5.5350553505535055E-2</v>
      </c>
      <c r="G22" s="114">
        <f t="shared" si="10"/>
        <v>5.6603773584905662E-2</v>
      </c>
      <c r="H22" s="114">
        <f t="shared" si="10"/>
        <v>1.4842300556586271E-2</v>
      </c>
      <c r="I22" s="6"/>
      <c r="J22" s="34" t="s">
        <v>4</v>
      </c>
      <c r="K22" s="35">
        <f>+K21/K18</f>
        <v>8.0870110269771322E-3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18139</v>
      </c>
      <c r="B2" s="13" t="s">
        <v>62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84</v>
      </c>
      <c r="C4" s="164">
        <v>86</v>
      </c>
      <c r="D4" s="164">
        <v>89</v>
      </c>
      <c r="E4" s="164">
        <v>89</v>
      </c>
      <c r="F4" s="164">
        <v>87</v>
      </c>
      <c r="G4" s="164">
        <v>92</v>
      </c>
      <c r="H4" s="176">
        <f>+SUM(B4:G4)</f>
        <v>527</v>
      </c>
      <c r="I4" s="82"/>
      <c r="J4" s="59">
        <f>+TOTALES!$D$4</f>
        <v>46033</v>
      </c>
      <c r="K4" s="69">
        <f>+H4</f>
        <v>527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9.1081593927893736E-2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527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91</v>
      </c>
      <c r="C7" s="164">
        <v>86</v>
      </c>
      <c r="D7" s="164">
        <v>82</v>
      </c>
      <c r="E7" s="164">
        <v>87</v>
      </c>
      <c r="F7" s="164">
        <v>77</v>
      </c>
      <c r="G7" s="164">
        <v>87</v>
      </c>
      <c r="H7" s="176">
        <f t="shared" si="2"/>
        <v>510</v>
      </c>
      <c r="I7" s="82"/>
      <c r="J7" s="59">
        <f>+TOTALES!$G$4</f>
        <v>46124</v>
      </c>
      <c r="K7" s="69">
        <f t="shared" si="3"/>
        <v>510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527</v>
      </c>
      <c r="R7" s="71">
        <f>+IF(K6=0,+R6,+LOOKUP(2,1/($K$4:K5&gt;0),$K$4:K5))</f>
        <v>527</v>
      </c>
      <c r="S7" s="118">
        <f t="shared" si="1"/>
        <v>91</v>
      </c>
      <c r="T7" s="127">
        <f t="shared" si="5"/>
        <v>0.16470588235294117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83</v>
      </c>
      <c r="C8" s="164">
        <v>84</v>
      </c>
      <c r="D8" s="164">
        <v>77</v>
      </c>
      <c r="E8" s="164">
        <v>77</v>
      </c>
      <c r="F8" s="164">
        <v>84</v>
      </c>
      <c r="G8" s="164">
        <v>84</v>
      </c>
      <c r="H8" s="176">
        <f t="shared" si="2"/>
        <v>489</v>
      </c>
      <c r="I8" s="82"/>
      <c r="J8" s="59">
        <f>+TOTALES!$H$4</f>
        <v>46173</v>
      </c>
      <c r="K8" s="69">
        <f t="shared" si="3"/>
        <v>489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510</v>
      </c>
      <c r="R8" s="71">
        <f>+IF(K7=0,+R7,+LOOKUP(2,1/($K$4:K6&gt;0),$K$4:K6))</f>
        <v>527</v>
      </c>
      <c r="S8" s="118">
        <f t="shared" si="1"/>
        <v>84</v>
      </c>
      <c r="T8" s="127">
        <f t="shared" si="5"/>
        <v>8.5889570552147243E-2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489</v>
      </c>
      <c r="R9" s="71">
        <f>+IF(K8=0,+R8,+LOOKUP(2,1/($K$4:K7&gt;0),$K$4:K7))</f>
        <v>510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489</v>
      </c>
      <c r="R10" s="71">
        <f>+IF(K9=0,+R9,+LOOKUP(2,1/($K$4:K8&gt;0),$K$4:K8))</f>
        <v>510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489</v>
      </c>
      <c r="R11" s="71">
        <f>+IF(K10=0,+R10,+LOOKUP(2,1/($K$4:K9&gt;0),$K$4:K9))</f>
        <v>510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489</v>
      </c>
      <c r="R12" s="71">
        <f>+IF(K11=0,+R11,+LOOKUP(2,1/($K$4:K10&gt;0),$K$4:K10))</f>
        <v>510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489</v>
      </c>
      <c r="R13" s="71">
        <f>+IF(K12=0,+R12,+LOOKUP(2,1/($K$4:K11&gt;0),$K$4:K11))</f>
        <v>510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489</v>
      </c>
      <c r="R14" s="71">
        <f>+IF(K13=0,+R13,+LOOKUP(2,1/($K$4:K12&gt;0),$K$4:K12))</f>
        <v>510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489</v>
      </c>
      <c r="R15" s="81">
        <f>+IF(K14=0,+R14,+LOOKUP(2,1/($K$4:K13&gt;0),$K$4:K13))</f>
        <v>510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1526</v>
      </c>
      <c r="I16" s="6"/>
      <c r="J16" s="37" t="s">
        <v>0</v>
      </c>
      <c r="K16" s="48">
        <f>SUM(K4:K15)</f>
        <v>1526</v>
      </c>
      <c r="L16" s="77">
        <f>SUM(L4:L15)</f>
        <v>3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3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83</v>
      </c>
      <c r="C17" s="111">
        <f t="shared" ref="C17:G17" si="7">SMALL(C4:C15,COUNTIF(C4:C15,"&lt;=0")+1)</f>
        <v>84</v>
      </c>
      <c r="D17" s="111">
        <f t="shared" si="7"/>
        <v>77</v>
      </c>
      <c r="E17" s="111">
        <f t="shared" si="7"/>
        <v>77</v>
      </c>
      <c r="F17" s="111">
        <f t="shared" si="7"/>
        <v>77</v>
      </c>
      <c r="G17" s="111">
        <f t="shared" si="7"/>
        <v>84</v>
      </c>
      <c r="H17" s="111">
        <f>SMALL(H4:H15,COUNTIF(H4:H15,"&lt;=0")+1)</f>
        <v>489</v>
      </c>
      <c r="I17" s="6"/>
      <c r="J17" s="30" t="s">
        <v>5</v>
      </c>
      <c r="K17" s="31">
        <f>SMALL(K4:K15,COUNTIF(K4:K15,"&lt;=0")+1)</f>
        <v>489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86</v>
      </c>
      <c r="C18" s="71">
        <f t="shared" si="8"/>
        <v>85.333333333333329</v>
      </c>
      <c r="D18" s="71">
        <f t="shared" si="8"/>
        <v>82.666666666666671</v>
      </c>
      <c r="E18" s="71">
        <f t="shared" si="8"/>
        <v>84.333333333333329</v>
      </c>
      <c r="F18" s="71">
        <f t="shared" si="8"/>
        <v>82.666666666666671</v>
      </c>
      <c r="G18" s="71">
        <f t="shared" si="8"/>
        <v>87.666666666666671</v>
      </c>
      <c r="H18" s="71">
        <f t="shared" si="8"/>
        <v>508.66666666666669</v>
      </c>
      <c r="I18" s="6"/>
      <c r="J18" s="32" t="s">
        <v>6</v>
      </c>
      <c r="K18" s="33">
        <f>AVERAGEIF(K4:K15,"&gt;0")</f>
        <v>508.66666666666669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84</v>
      </c>
      <c r="C19" s="71">
        <f t="array" ref="C19">+MEDIAN(IF(C4:C15&lt;&gt;0,C4:C15))</f>
        <v>86</v>
      </c>
      <c r="D19" s="71">
        <f t="array" ref="D19">+MEDIAN(IF(D4:D15&lt;&gt;0,D4:D15))</f>
        <v>82</v>
      </c>
      <c r="E19" s="71">
        <f t="array" ref="E19">+MEDIAN(IF(E4:E15&lt;&gt;0,E4:E15))</f>
        <v>87</v>
      </c>
      <c r="F19" s="71">
        <f t="array" ref="F19">+MEDIAN(IF(F4:F15&lt;&gt;0,F4:F15))</f>
        <v>84</v>
      </c>
      <c r="G19" s="71">
        <f t="array" ref="G19">+MEDIAN(IF(G4:G15&lt;&gt;0,G4:G15))</f>
        <v>87</v>
      </c>
      <c r="H19" s="71">
        <f t="array" ref="H19">+MEDIAN(IF(H4:H15&lt;&gt;0,H4:H15))</f>
        <v>510</v>
      </c>
      <c r="I19" s="6"/>
      <c r="J19" s="32" t="s">
        <v>7</v>
      </c>
      <c r="K19" s="33">
        <f t="array" ref="K19">+MEDIAN(IF(K4:K15&lt;&gt;0,K4:K15))</f>
        <v>510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86</v>
      </c>
      <c r="D20" s="104">
        <f t="shared" si="9"/>
        <v>89</v>
      </c>
      <c r="E20" s="104">
        <f t="shared" si="9"/>
        <v>89</v>
      </c>
      <c r="F20" s="104">
        <f t="shared" si="9"/>
        <v>87</v>
      </c>
      <c r="G20" s="104">
        <f t="shared" si="9"/>
        <v>92</v>
      </c>
      <c r="H20" s="104">
        <f t="shared" si="9"/>
        <v>527</v>
      </c>
      <c r="I20" s="6"/>
      <c r="J20" s="32" t="s">
        <v>8</v>
      </c>
      <c r="K20" s="33">
        <f>+MAX(K4:K15)</f>
        <v>527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4.358898943540674</v>
      </c>
      <c r="C21" s="120">
        <f t="array" ref="C21">+STDEV(IF(C4:C15&gt;0,C4:C15))</f>
        <v>1.1547005383792517</v>
      </c>
      <c r="D21" s="120">
        <f t="array" ref="D21">+STDEV(IF(D4:D15&gt;0,D4:D15))</f>
        <v>6.0277137733417074</v>
      </c>
      <c r="E21" s="120">
        <f t="array" ref="E21">+STDEV(IF(E4:E15&gt;0,E4:E15))</f>
        <v>6.429100507328636</v>
      </c>
      <c r="F21" s="120">
        <f t="array" ref="F21">+STDEV(IF(F4:F15&gt;0,F4:F15))</f>
        <v>5.1316014394468841</v>
      </c>
      <c r="G21" s="120">
        <f t="array" ref="G21">+STDEV(IF(G4:G15&gt;0,G4:G15))</f>
        <v>4.0414518843273806</v>
      </c>
      <c r="H21" s="120">
        <f t="array" ref="H21">+STDEV(IF(H4:H15&gt;0,H4:H15))</f>
        <v>19.03505538035898</v>
      </c>
      <c r="I21" s="6"/>
      <c r="J21" s="32" t="s">
        <v>9</v>
      </c>
      <c r="K21" s="119">
        <f t="array" ref="K21">+STDEV(IF(K4:K15&gt;0,K4:K15))</f>
        <v>19.03505538035898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9.3023255813953487E-2</v>
      </c>
      <c r="C22" s="114">
        <f t="shared" ref="C22:H22" si="10">+(C20-C17)/C18</f>
        <v>2.34375E-2</v>
      </c>
      <c r="D22" s="114">
        <f t="shared" si="10"/>
        <v>0.14516129032258063</v>
      </c>
      <c r="E22" s="114">
        <f t="shared" si="10"/>
        <v>0.14229249011857709</v>
      </c>
      <c r="F22" s="114">
        <f t="shared" si="10"/>
        <v>0.12096774193548386</v>
      </c>
      <c r="G22" s="114">
        <f t="shared" si="10"/>
        <v>9.1254752851711016E-2</v>
      </c>
      <c r="H22" s="114">
        <f t="shared" si="10"/>
        <v>7.4705111402359109E-2</v>
      </c>
      <c r="I22" s="6"/>
      <c r="J22" s="34" t="s">
        <v>4</v>
      </c>
      <c r="K22" s="35">
        <f>+K21/K18</f>
        <v>3.7421471914205071E-2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8" sqref="H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21927</v>
      </c>
      <c r="B2" s="13" t="s">
        <v>103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90</v>
      </c>
      <c r="C4" s="164">
        <v>86</v>
      </c>
      <c r="D4" s="164">
        <v>89</v>
      </c>
      <c r="E4" s="164">
        <v>87</v>
      </c>
      <c r="F4" s="164">
        <v>86</v>
      </c>
      <c r="G4" s="164">
        <v>85</v>
      </c>
      <c r="H4" s="176">
        <f>+SUM(B4:G4)</f>
        <v>523</v>
      </c>
      <c r="I4" s="82"/>
      <c r="J4" s="59">
        <f>+TOTALES!$D$4</f>
        <v>46033</v>
      </c>
      <c r="K4" s="69">
        <f>+H4</f>
        <v>523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90</v>
      </c>
      <c r="T4" s="127">
        <f>IF(H4=0,0,+((+S4-MIN(B4:G4))/AVERAGE(B4:G4)))</f>
        <v>5.736137667304015E-2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84</v>
      </c>
      <c r="C5" s="164">
        <v>87</v>
      </c>
      <c r="D5" s="164">
        <v>89</v>
      </c>
      <c r="E5" s="164">
        <v>85</v>
      </c>
      <c r="F5" s="164">
        <v>88</v>
      </c>
      <c r="G5" s="164">
        <v>85</v>
      </c>
      <c r="H5" s="176">
        <f t="shared" ref="H5:H15" si="2">+SUM(B5:G5)</f>
        <v>518</v>
      </c>
      <c r="I5" s="82"/>
      <c r="J5" s="59">
        <f>+TOTALES!$E$4</f>
        <v>46061</v>
      </c>
      <c r="K5" s="69">
        <f t="shared" ref="K5:K15" si="3">+H5</f>
        <v>518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89</v>
      </c>
      <c r="T5" s="127">
        <f t="shared" ref="T5:T15" si="5">IF(H5=0,0,+((+S5-MIN(B5:G5))/AVERAGE(B5:G5)))</f>
        <v>5.7915057915057917E-2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81</v>
      </c>
      <c r="C6" s="164">
        <v>86</v>
      </c>
      <c r="D6" s="164">
        <v>82</v>
      </c>
      <c r="E6" s="164">
        <v>81</v>
      </c>
      <c r="F6" s="164">
        <v>87</v>
      </c>
      <c r="G6" s="164">
        <v>82</v>
      </c>
      <c r="H6" s="176">
        <f t="shared" si="2"/>
        <v>499</v>
      </c>
      <c r="I6" s="82"/>
      <c r="J6" s="59">
        <f>+TOTALES!$F$4</f>
        <v>46089</v>
      </c>
      <c r="K6" s="69">
        <f t="shared" si="3"/>
        <v>499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518</v>
      </c>
      <c r="R6" s="71">
        <f>+K4</f>
        <v>523</v>
      </c>
      <c r="S6" s="118">
        <f t="shared" si="1"/>
        <v>87</v>
      </c>
      <c r="T6" s="127">
        <f t="shared" si="5"/>
        <v>7.2144288577154311E-2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84</v>
      </c>
      <c r="C7" s="164">
        <v>86</v>
      </c>
      <c r="D7" s="164">
        <v>90</v>
      </c>
      <c r="E7" s="164">
        <v>86</v>
      </c>
      <c r="F7" s="164">
        <v>87</v>
      </c>
      <c r="G7" s="164">
        <v>87</v>
      </c>
      <c r="H7" s="176">
        <f t="shared" si="2"/>
        <v>520</v>
      </c>
      <c r="I7" s="82"/>
      <c r="J7" s="59">
        <f>+TOTALES!$G$4</f>
        <v>46124</v>
      </c>
      <c r="K7" s="69">
        <f t="shared" si="3"/>
        <v>520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499</v>
      </c>
      <c r="R7" s="71">
        <f>+IF(K6=0,+R6,+LOOKUP(2,1/($K$4:K5&gt;0),$K$4:K5))</f>
        <v>518</v>
      </c>
      <c r="S7" s="118">
        <f t="shared" si="1"/>
        <v>90</v>
      </c>
      <c r="T7" s="127">
        <f t="shared" si="5"/>
        <v>6.9230769230769221E-2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80</v>
      </c>
      <c r="C8" s="164">
        <v>87</v>
      </c>
      <c r="D8" s="164">
        <v>85</v>
      </c>
      <c r="E8" s="164">
        <v>93</v>
      </c>
      <c r="F8" s="164">
        <v>84</v>
      </c>
      <c r="G8" s="164">
        <v>83</v>
      </c>
      <c r="H8" s="176">
        <f t="shared" si="2"/>
        <v>512</v>
      </c>
      <c r="I8" s="82"/>
      <c r="J8" s="59">
        <f>+TOTALES!$H$4</f>
        <v>46173</v>
      </c>
      <c r="K8" s="69">
        <f t="shared" si="3"/>
        <v>512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520</v>
      </c>
      <c r="R8" s="71">
        <f>+IF(K7=0,+R7,+LOOKUP(2,1/($K$4:K6&gt;0),$K$4:K6))</f>
        <v>499</v>
      </c>
      <c r="S8" s="118">
        <f t="shared" si="1"/>
        <v>93</v>
      </c>
      <c r="T8" s="127">
        <f t="shared" si="5"/>
        <v>0.15234375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512</v>
      </c>
      <c r="R9" s="71">
        <f>+IF(K8=0,+R8,+LOOKUP(2,1/($K$4:K7&gt;0),$K$4:K7))</f>
        <v>520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512</v>
      </c>
      <c r="R10" s="71">
        <f>+IF(K9=0,+R9,+LOOKUP(2,1/($K$4:K8&gt;0),$K$4:K8))</f>
        <v>520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512</v>
      </c>
      <c r="R11" s="71">
        <f>+IF(K10=0,+R10,+LOOKUP(2,1/($K$4:K9&gt;0),$K$4:K9))</f>
        <v>520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512</v>
      </c>
      <c r="R12" s="71">
        <f>+IF(K11=0,+R11,+LOOKUP(2,1/($K$4:K10&gt;0),$K$4:K10))</f>
        <v>520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512</v>
      </c>
      <c r="R13" s="71">
        <f>+IF(K12=0,+R12,+LOOKUP(2,1/($K$4:K11&gt;0),$K$4:K11))</f>
        <v>520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512</v>
      </c>
      <c r="R14" s="71">
        <f>+IF(K13=0,+R13,+LOOKUP(2,1/($K$4:K12&gt;0),$K$4:K12))</f>
        <v>520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512</v>
      </c>
      <c r="R15" s="81">
        <f>+IF(K14=0,+R14,+LOOKUP(2,1/($K$4:K13&gt;0),$K$4:K13))</f>
        <v>520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2572</v>
      </c>
      <c r="I16" s="6"/>
      <c r="J16" s="37" t="s">
        <v>0</v>
      </c>
      <c r="K16" s="48">
        <f>SUM(K4:K15)</f>
        <v>2572</v>
      </c>
      <c r="L16" s="77">
        <f>SUM(L4:L15)</f>
        <v>5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7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86</v>
      </c>
      <c r="D17" s="111">
        <f t="shared" si="7"/>
        <v>82</v>
      </c>
      <c r="E17" s="111">
        <f t="shared" si="7"/>
        <v>81</v>
      </c>
      <c r="F17" s="111">
        <f t="shared" si="7"/>
        <v>84</v>
      </c>
      <c r="G17" s="111">
        <f t="shared" si="7"/>
        <v>82</v>
      </c>
      <c r="H17" s="111">
        <f>SMALL(H4:H15,COUNTIF(H4:H15,"&lt;=0")+1)</f>
        <v>499</v>
      </c>
      <c r="I17" s="6"/>
      <c r="J17" s="30" t="s">
        <v>5</v>
      </c>
      <c r="K17" s="31">
        <f>SMALL(K4:K15,COUNTIF(K4:K15,"&lt;=0")+1)</f>
        <v>499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83.8</v>
      </c>
      <c r="C18" s="71">
        <f t="shared" si="8"/>
        <v>86.4</v>
      </c>
      <c r="D18" s="71">
        <f t="shared" si="8"/>
        <v>87</v>
      </c>
      <c r="E18" s="71">
        <f t="shared" si="8"/>
        <v>86.4</v>
      </c>
      <c r="F18" s="71">
        <f t="shared" si="8"/>
        <v>86.4</v>
      </c>
      <c r="G18" s="71">
        <f t="shared" si="8"/>
        <v>84.4</v>
      </c>
      <c r="H18" s="71">
        <f t="shared" si="8"/>
        <v>514.4</v>
      </c>
      <c r="I18" s="6"/>
      <c r="J18" s="32" t="s">
        <v>6</v>
      </c>
      <c r="K18" s="33">
        <f>AVERAGEIF(K4:K15,"&gt;0")</f>
        <v>514.4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84</v>
      </c>
      <c r="C19" s="71">
        <f t="array" ref="C19">+MEDIAN(IF(C4:C15&lt;&gt;0,C4:C15))</f>
        <v>86</v>
      </c>
      <c r="D19" s="71">
        <f t="array" ref="D19">+MEDIAN(IF(D4:D15&lt;&gt;0,D4:D15))</f>
        <v>89</v>
      </c>
      <c r="E19" s="71">
        <f t="array" ref="E19">+MEDIAN(IF(E4:E15&lt;&gt;0,E4:E15))</f>
        <v>86</v>
      </c>
      <c r="F19" s="71">
        <f t="array" ref="F19">+MEDIAN(IF(F4:F15&lt;&gt;0,F4:F15))</f>
        <v>87</v>
      </c>
      <c r="G19" s="71">
        <f t="array" ref="G19">+MEDIAN(IF(G4:G15&lt;&gt;0,G4:G15))</f>
        <v>85</v>
      </c>
      <c r="H19" s="71">
        <f t="array" ref="H19">+MEDIAN(IF(H4:H15&lt;&gt;0,H4:H15))</f>
        <v>518</v>
      </c>
      <c r="I19" s="6"/>
      <c r="J19" s="32" t="s">
        <v>7</v>
      </c>
      <c r="K19" s="33">
        <f t="array" ref="K19">+MEDIAN(IF(K4:K15&lt;&gt;0,K4:K15))</f>
        <v>518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90</v>
      </c>
      <c r="C20" s="104">
        <f t="shared" si="9"/>
        <v>87</v>
      </c>
      <c r="D20" s="104">
        <f t="shared" si="9"/>
        <v>90</v>
      </c>
      <c r="E20" s="104">
        <f t="shared" si="9"/>
        <v>93</v>
      </c>
      <c r="F20" s="104">
        <f t="shared" si="9"/>
        <v>88</v>
      </c>
      <c r="G20" s="104">
        <f t="shared" si="9"/>
        <v>87</v>
      </c>
      <c r="H20" s="104">
        <f t="shared" si="9"/>
        <v>523</v>
      </c>
      <c r="I20" s="6"/>
      <c r="J20" s="32" t="s">
        <v>8</v>
      </c>
      <c r="K20" s="33">
        <f>+MAX(K4:K15)</f>
        <v>523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3.8987177379235853</v>
      </c>
      <c r="C21" s="120">
        <f t="array" ref="C21">+STDEV(IF(C4:C15&gt;0,C4:C15))</f>
        <v>0.54772255750516607</v>
      </c>
      <c r="D21" s="120">
        <f t="array" ref="D21">+STDEV(IF(D4:D15&gt;0,D4:D15))</f>
        <v>3.3911649915626341</v>
      </c>
      <c r="E21" s="120">
        <f t="array" ref="E21">+STDEV(IF(E4:E15&gt;0,E4:E15))</f>
        <v>4.3358966777357599</v>
      </c>
      <c r="F21" s="120">
        <f t="array" ref="F21">+STDEV(IF(F4:F15&gt;0,F4:F15))</f>
        <v>1.51657508881031</v>
      </c>
      <c r="G21" s="120">
        <f t="array" ref="G21">+STDEV(IF(G4:G15&gt;0,G4:G15))</f>
        <v>1.9493588689617927</v>
      </c>
      <c r="H21" s="120">
        <f t="array" ref="H21">+STDEV(IF(H4:H15&gt;0,H4:H15))</f>
        <v>9.5026312145636798</v>
      </c>
      <c r="I21" s="6"/>
      <c r="J21" s="32" t="s">
        <v>9</v>
      </c>
      <c r="K21" s="119">
        <f t="array" ref="K21">+STDEV(IF(K4:K15&gt;0,K4:K15))</f>
        <v>9.5026312145636798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0.11933174224343676</v>
      </c>
      <c r="C22" s="114">
        <f t="shared" ref="C22:H22" si="10">+(C20-C17)/C18</f>
        <v>1.1574074074074073E-2</v>
      </c>
      <c r="D22" s="114">
        <f t="shared" si="10"/>
        <v>9.1954022988505746E-2</v>
      </c>
      <c r="E22" s="114">
        <f t="shared" si="10"/>
        <v>0.13888888888888887</v>
      </c>
      <c r="F22" s="114">
        <f t="shared" si="10"/>
        <v>4.6296296296296294E-2</v>
      </c>
      <c r="G22" s="114">
        <f t="shared" si="10"/>
        <v>5.9241706161137435E-2</v>
      </c>
      <c r="H22" s="114">
        <f t="shared" si="10"/>
        <v>4.6656298600311043E-2</v>
      </c>
      <c r="I22" s="6"/>
      <c r="J22" s="34" t="s">
        <v>4</v>
      </c>
      <c r="K22" s="35">
        <f>+K21/K18</f>
        <v>1.8473233309804975E-2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20148</v>
      </c>
      <c r="B2" s="13" t="s">
        <v>107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68</v>
      </c>
      <c r="C6" s="164">
        <v>80</v>
      </c>
      <c r="D6" s="164">
        <v>83</v>
      </c>
      <c r="E6" s="164">
        <v>86</v>
      </c>
      <c r="F6" s="164">
        <v>91</v>
      </c>
      <c r="G6" s="164">
        <v>80</v>
      </c>
      <c r="H6" s="43">
        <f t="shared" si="2"/>
        <v>488</v>
      </c>
      <c r="I6" s="82"/>
      <c r="J6" s="59">
        <v>45354</v>
      </c>
      <c r="K6" s="69">
        <f t="shared" si="3"/>
        <v>488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0</v>
      </c>
      <c r="S6" s="118">
        <f t="shared" si="1"/>
        <v>91</v>
      </c>
      <c r="T6" s="127">
        <f t="shared" si="5"/>
        <v>0.28278688524590168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82</v>
      </c>
      <c r="C7" s="164">
        <v>73</v>
      </c>
      <c r="D7" s="164">
        <v>73</v>
      </c>
      <c r="E7" s="164">
        <v>77</v>
      </c>
      <c r="F7" s="164">
        <v>77</v>
      </c>
      <c r="G7" s="164">
        <v>83</v>
      </c>
      <c r="H7" s="43">
        <f t="shared" si="2"/>
        <v>465</v>
      </c>
      <c r="I7" s="82"/>
      <c r="J7" s="59">
        <v>45389</v>
      </c>
      <c r="K7" s="69">
        <f t="shared" si="3"/>
        <v>465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488</v>
      </c>
      <c r="R7" s="71" t="e">
        <f>+IF(K6=0,+R6,+LOOKUP(2,1/($K$4:K5&gt;0),$K$4:K5))</f>
        <v>#N/A</v>
      </c>
      <c r="S7" s="118">
        <f t="shared" si="1"/>
        <v>83</v>
      </c>
      <c r="T7" s="127">
        <f t="shared" si="5"/>
        <v>0.12903225806451613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465</v>
      </c>
      <c r="R8" s="71">
        <f>+IF(K7=0,+R7,+LOOKUP(2,1/($K$4:K6&gt;0),$K$4:K6))</f>
        <v>488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465</v>
      </c>
      <c r="R9" s="71">
        <f>+IF(K8=0,+R8,+LOOKUP(2,1/($K$4:K7&gt;0),$K$4:K7))</f>
        <v>488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465</v>
      </c>
      <c r="R10" s="71">
        <f>+IF(K9=0,+R9,+LOOKUP(2,1/($K$4:K8&gt;0),$K$4:K8))</f>
        <v>488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465</v>
      </c>
      <c r="R11" s="71">
        <f>+IF(K10=0,+R10,+LOOKUP(2,1/($K$4:K9&gt;0),$K$4:K9))</f>
        <v>488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465</v>
      </c>
      <c r="R12" s="71">
        <f>+IF(K11=0,+R11,+LOOKUP(2,1/($K$4:K10&gt;0),$K$4:K10))</f>
        <v>488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465</v>
      </c>
      <c r="R13" s="71">
        <f>+IF(K12=0,+R12,+LOOKUP(2,1/($K$4:K11&gt;0),$K$4:K11))</f>
        <v>488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465</v>
      </c>
      <c r="R14" s="71">
        <f>+IF(K13=0,+R13,+LOOKUP(2,1/($K$4:K12&gt;0),$K$4:K12))</f>
        <v>488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465</v>
      </c>
      <c r="R15" s="81">
        <f>+IF(K14=0,+R14,+LOOKUP(2,1/($K$4:K13&gt;0),$K$4:K13))</f>
        <v>488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953</v>
      </c>
      <c r="I16" s="6"/>
      <c r="J16" s="37" t="s">
        <v>0</v>
      </c>
      <c r="K16" s="48">
        <f>SUM(K4:K15)</f>
        <v>953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68</v>
      </c>
      <c r="C17" s="111">
        <f t="shared" ref="C17:G17" si="7">SMALL(C4:C15,COUNTIF(C4:C15,"&lt;=0")+1)</f>
        <v>73</v>
      </c>
      <c r="D17" s="111">
        <f t="shared" si="7"/>
        <v>73</v>
      </c>
      <c r="E17" s="111">
        <f t="shared" si="7"/>
        <v>77</v>
      </c>
      <c r="F17" s="111">
        <f t="shared" si="7"/>
        <v>77</v>
      </c>
      <c r="G17" s="111">
        <f t="shared" si="7"/>
        <v>80</v>
      </c>
      <c r="H17" s="111">
        <f>SMALL(H4:H15,COUNTIF(H4:H15,"&lt;=0")+1)</f>
        <v>465</v>
      </c>
      <c r="I17" s="6"/>
      <c r="J17" s="30" t="s">
        <v>5</v>
      </c>
      <c r="K17" s="31">
        <f>SMALL(K4:K15,COUNTIF(K4:K15,"&lt;=0")+1)</f>
        <v>465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75</v>
      </c>
      <c r="C18" s="71">
        <f t="shared" si="8"/>
        <v>76.5</v>
      </c>
      <c r="D18" s="71">
        <f t="shared" si="8"/>
        <v>78</v>
      </c>
      <c r="E18" s="71">
        <f t="shared" si="8"/>
        <v>81.5</v>
      </c>
      <c r="F18" s="71">
        <f t="shared" si="8"/>
        <v>84</v>
      </c>
      <c r="G18" s="71">
        <f t="shared" si="8"/>
        <v>81.5</v>
      </c>
      <c r="H18" s="71">
        <f t="shared" si="8"/>
        <v>476.5</v>
      </c>
      <c r="I18" s="6"/>
      <c r="J18" s="32" t="s">
        <v>6</v>
      </c>
      <c r="K18" s="33">
        <f>AVERAGEIF(K4:K15,"&gt;0")</f>
        <v>476.5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75</v>
      </c>
      <c r="C19" s="71">
        <f t="array" ref="C19">+MEDIAN(IF(C4:C15&lt;&gt;0,C4:C15))</f>
        <v>76.5</v>
      </c>
      <c r="D19" s="71">
        <f t="array" ref="D19">+MEDIAN(IF(D4:D15&lt;&gt;0,D4:D15))</f>
        <v>78</v>
      </c>
      <c r="E19" s="71">
        <f t="array" ref="E19">+MEDIAN(IF(E4:E15&lt;&gt;0,E4:E15))</f>
        <v>81.5</v>
      </c>
      <c r="F19" s="71">
        <f t="array" ref="F19">+MEDIAN(IF(F4:F15&lt;&gt;0,F4:F15))</f>
        <v>84</v>
      </c>
      <c r="G19" s="71">
        <f t="array" ref="G19">+MEDIAN(IF(G4:G15&lt;&gt;0,G4:G15))</f>
        <v>81.5</v>
      </c>
      <c r="H19" s="71">
        <f t="array" ref="H19">+MEDIAN(IF(H4:H15&lt;&gt;0,H4:H15))</f>
        <v>476.5</v>
      </c>
      <c r="I19" s="6"/>
      <c r="J19" s="32" t="s">
        <v>7</v>
      </c>
      <c r="K19" s="33">
        <f t="array" ref="K19">+MEDIAN(IF(K4:K15&lt;&gt;0,K4:K15))</f>
        <v>476.5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82</v>
      </c>
      <c r="C20" s="104">
        <f t="shared" si="9"/>
        <v>80</v>
      </c>
      <c r="D20" s="104">
        <f t="shared" si="9"/>
        <v>83</v>
      </c>
      <c r="E20" s="104">
        <f t="shared" si="9"/>
        <v>86</v>
      </c>
      <c r="F20" s="104">
        <f t="shared" si="9"/>
        <v>91</v>
      </c>
      <c r="G20" s="104">
        <f t="shared" si="9"/>
        <v>83</v>
      </c>
      <c r="H20" s="104">
        <f t="shared" si="9"/>
        <v>488</v>
      </c>
      <c r="I20" s="6"/>
      <c r="J20" s="32" t="s">
        <v>8</v>
      </c>
      <c r="K20" s="33">
        <f>+MAX(K4:K15)</f>
        <v>488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9.8994949366116654</v>
      </c>
      <c r="C21" s="120">
        <f t="array" ref="C21">+STDEV(IF(C4:C15&gt;0,C4:C15))</f>
        <v>4.9497474683058327</v>
      </c>
      <c r="D21" s="120">
        <f t="array" ref="D21">+STDEV(IF(D4:D15&gt;0,D4:D15))</f>
        <v>7.0710678118654755</v>
      </c>
      <c r="E21" s="120">
        <f t="array" ref="E21">+STDEV(IF(E4:E15&gt;0,E4:E15))</f>
        <v>6.3639610306789276</v>
      </c>
      <c r="F21" s="120">
        <f t="array" ref="F21">+STDEV(IF(F4:F15&gt;0,F4:F15))</f>
        <v>9.8994949366116654</v>
      </c>
      <c r="G21" s="120">
        <f t="array" ref="G21">+STDEV(IF(G4:G15&gt;0,G4:G15))</f>
        <v>2.1213203435596424</v>
      </c>
      <c r="H21" s="120">
        <f t="array" ref="H21">+STDEV(IF(H4:H15&gt;0,H4:H15))</f>
        <v>16.263455967290593</v>
      </c>
      <c r="I21" s="6"/>
      <c r="J21" s="32" t="s">
        <v>9</v>
      </c>
      <c r="K21" s="119">
        <f t="array" ref="K21">+STDEV(IF(K4:K15&gt;0,K4:K15))</f>
        <v>16.263455967290593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0.18666666666666668</v>
      </c>
      <c r="C22" s="114">
        <f t="shared" ref="C22:H22" si="10">+(C20-C17)/C18</f>
        <v>9.1503267973856203E-2</v>
      </c>
      <c r="D22" s="114">
        <f t="shared" si="10"/>
        <v>0.12820512820512819</v>
      </c>
      <c r="E22" s="114">
        <f t="shared" si="10"/>
        <v>0.11042944785276074</v>
      </c>
      <c r="F22" s="114">
        <f t="shared" si="10"/>
        <v>0.16666666666666666</v>
      </c>
      <c r="G22" s="114">
        <f t="shared" si="10"/>
        <v>3.6809815950920248E-2</v>
      </c>
      <c r="H22" s="114">
        <f t="shared" si="10"/>
        <v>4.8268625393494226E-2</v>
      </c>
      <c r="I22" s="6"/>
      <c r="J22" s="34" t="s">
        <v>4</v>
      </c>
      <c r="K22" s="35">
        <f>+K21/K18</f>
        <v>3.4131072334292953E-2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20850</v>
      </c>
      <c r="B2" s="13" t="s">
        <v>61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85</v>
      </c>
      <c r="C4" s="164">
        <v>89</v>
      </c>
      <c r="D4" s="164">
        <v>95</v>
      </c>
      <c r="E4" s="164">
        <v>85</v>
      </c>
      <c r="F4" s="164">
        <v>86</v>
      </c>
      <c r="G4" s="164">
        <v>75</v>
      </c>
      <c r="H4" s="176">
        <f>+SUM(B4:G4)</f>
        <v>515</v>
      </c>
      <c r="I4" s="82"/>
      <c r="J4" s="59">
        <f>+TOTALES!$D$4</f>
        <v>46033</v>
      </c>
      <c r="K4" s="69">
        <f>+H4</f>
        <v>515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95</v>
      </c>
      <c r="T4" s="127">
        <f>IF(H4=0,0,+((+S4-MIN(B4:G4))/AVERAGE(B4:G4)))</f>
        <v>0.23300970873786409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82</v>
      </c>
      <c r="C7" s="164">
        <v>84</v>
      </c>
      <c r="D7" s="164">
        <v>88</v>
      </c>
      <c r="E7" s="164">
        <v>86</v>
      </c>
      <c r="F7" s="164">
        <v>87</v>
      </c>
      <c r="G7" s="164">
        <v>84</v>
      </c>
      <c r="H7" s="176">
        <f t="shared" si="2"/>
        <v>511</v>
      </c>
      <c r="I7" s="82"/>
      <c r="J7" s="59">
        <f>+TOTALES!$G$4</f>
        <v>46124</v>
      </c>
      <c r="K7" s="69">
        <f t="shared" si="3"/>
        <v>511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515</v>
      </c>
      <c r="R7" s="71">
        <f>+IF(K6=0,+R6,+LOOKUP(2,1/($K$4:K5&gt;0),$K$4:K5))</f>
        <v>515</v>
      </c>
      <c r="S7" s="118">
        <f t="shared" si="1"/>
        <v>88</v>
      </c>
      <c r="T7" s="127">
        <f t="shared" si="5"/>
        <v>7.0450097847358117E-2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511</v>
      </c>
      <c r="R8" s="71">
        <f>+IF(K7=0,+R7,+LOOKUP(2,1/($K$4:K6&gt;0),$K$4:K6))</f>
        <v>515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511</v>
      </c>
      <c r="R9" s="71">
        <f>+IF(K8=0,+R8,+LOOKUP(2,1/($K$4:K7&gt;0),$K$4:K7))</f>
        <v>515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511</v>
      </c>
      <c r="R10" s="71">
        <f>+IF(K9=0,+R9,+LOOKUP(2,1/($K$4:K8&gt;0),$K$4:K8))</f>
        <v>515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511</v>
      </c>
      <c r="R11" s="71">
        <f>+IF(K10=0,+R10,+LOOKUP(2,1/($K$4:K9&gt;0),$K$4:K9))</f>
        <v>515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511</v>
      </c>
      <c r="R12" s="71">
        <f>+IF(K11=0,+R11,+LOOKUP(2,1/($K$4:K10&gt;0),$K$4:K10))</f>
        <v>515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511</v>
      </c>
      <c r="R13" s="71">
        <f>+IF(K12=0,+R12,+LOOKUP(2,1/($K$4:K11&gt;0),$K$4:K11))</f>
        <v>515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511</v>
      </c>
      <c r="R14" s="71">
        <f>+IF(K13=0,+R13,+LOOKUP(2,1/($K$4:K12&gt;0),$K$4:K12))</f>
        <v>515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511</v>
      </c>
      <c r="R15" s="81">
        <f>+IF(K14=0,+R14,+LOOKUP(2,1/($K$4:K13&gt;0),$K$4:K13))</f>
        <v>515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1026</v>
      </c>
      <c r="I16" s="6"/>
      <c r="J16" s="37" t="s">
        <v>0</v>
      </c>
      <c r="K16" s="48">
        <f>SUM(K4:K15)</f>
        <v>1026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82</v>
      </c>
      <c r="C17" s="111">
        <f t="shared" ref="C17:G17" si="7">SMALL(C4:C15,COUNTIF(C4:C15,"&lt;=0")+1)</f>
        <v>84</v>
      </c>
      <c r="D17" s="111">
        <f t="shared" si="7"/>
        <v>88</v>
      </c>
      <c r="E17" s="111">
        <f t="shared" si="7"/>
        <v>85</v>
      </c>
      <c r="F17" s="111">
        <f t="shared" si="7"/>
        <v>86</v>
      </c>
      <c r="G17" s="111">
        <f t="shared" si="7"/>
        <v>75</v>
      </c>
      <c r="H17" s="111">
        <f>SMALL(H4:H15,COUNTIF(H4:H15,"&lt;=0")+1)</f>
        <v>511</v>
      </c>
      <c r="I17" s="6"/>
      <c r="J17" s="30" t="s">
        <v>5</v>
      </c>
      <c r="K17" s="31">
        <f>SMALL(K4:K15,COUNTIF(K4:K15,"&lt;=0")+1)</f>
        <v>511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83.5</v>
      </c>
      <c r="C18" s="71">
        <f t="shared" si="8"/>
        <v>86.5</v>
      </c>
      <c r="D18" s="71">
        <f t="shared" si="8"/>
        <v>91.5</v>
      </c>
      <c r="E18" s="71">
        <f t="shared" si="8"/>
        <v>85.5</v>
      </c>
      <c r="F18" s="71">
        <f t="shared" si="8"/>
        <v>86.5</v>
      </c>
      <c r="G18" s="71">
        <f t="shared" si="8"/>
        <v>79.5</v>
      </c>
      <c r="H18" s="71">
        <f t="shared" si="8"/>
        <v>513</v>
      </c>
      <c r="I18" s="6"/>
      <c r="J18" s="32" t="s">
        <v>6</v>
      </c>
      <c r="K18" s="33">
        <f>AVERAGEIF(K4:K15,"&gt;0")</f>
        <v>513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83.5</v>
      </c>
      <c r="C19" s="71">
        <f t="array" ref="C19">+MEDIAN(IF(C4:C15&lt;&gt;0,C4:C15))</f>
        <v>86.5</v>
      </c>
      <c r="D19" s="71">
        <f t="array" ref="D19">+MEDIAN(IF(D4:D15&lt;&gt;0,D4:D15))</f>
        <v>91.5</v>
      </c>
      <c r="E19" s="71">
        <f t="array" ref="E19">+MEDIAN(IF(E4:E15&lt;&gt;0,E4:E15))</f>
        <v>85.5</v>
      </c>
      <c r="F19" s="71">
        <f t="array" ref="F19">+MEDIAN(IF(F4:F15&lt;&gt;0,F4:F15))</f>
        <v>86.5</v>
      </c>
      <c r="G19" s="71">
        <f t="array" ref="G19">+MEDIAN(IF(G4:G15&lt;&gt;0,G4:G15))</f>
        <v>79.5</v>
      </c>
      <c r="H19" s="71">
        <f t="array" ref="H19">+MEDIAN(IF(H4:H15&lt;&gt;0,H4:H15))</f>
        <v>513</v>
      </c>
      <c r="I19" s="6"/>
      <c r="J19" s="32" t="s">
        <v>7</v>
      </c>
      <c r="K19" s="33">
        <f t="array" ref="K19">+MEDIAN(IF(K4:K15&lt;&gt;0,K4:K15))</f>
        <v>513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85</v>
      </c>
      <c r="C20" s="104">
        <f t="shared" si="9"/>
        <v>89</v>
      </c>
      <c r="D20" s="104">
        <f t="shared" si="9"/>
        <v>95</v>
      </c>
      <c r="E20" s="104">
        <f t="shared" si="9"/>
        <v>86</v>
      </c>
      <c r="F20" s="104">
        <f t="shared" si="9"/>
        <v>87</v>
      </c>
      <c r="G20" s="104">
        <f t="shared" si="9"/>
        <v>84</v>
      </c>
      <c r="H20" s="104">
        <f t="shared" si="9"/>
        <v>515</v>
      </c>
      <c r="I20" s="6"/>
      <c r="J20" s="32" t="s">
        <v>8</v>
      </c>
      <c r="K20" s="33">
        <f>+MAX(K4:K15)</f>
        <v>515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2.1213203435596424</v>
      </c>
      <c r="C21" s="120">
        <f t="array" ref="C21">+STDEV(IF(C4:C15&gt;0,C4:C15))</f>
        <v>3.5355339059327378</v>
      </c>
      <c r="D21" s="120">
        <f t="array" ref="D21">+STDEV(IF(D4:D15&gt;0,D4:D15))</f>
        <v>4.9497474683058327</v>
      </c>
      <c r="E21" s="120">
        <f t="array" ref="E21">+STDEV(IF(E4:E15&gt;0,E4:E15))</f>
        <v>0.70710678118654757</v>
      </c>
      <c r="F21" s="120">
        <f t="array" ref="F21">+STDEV(IF(F4:F15&gt;0,F4:F15))</f>
        <v>0.70710678118654757</v>
      </c>
      <c r="G21" s="120">
        <f t="array" ref="G21">+STDEV(IF(G4:G15&gt;0,G4:G15))</f>
        <v>6.3639610306789276</v>
      </c>
      <c r="H21" s="120">
        <f t="array" ref="H21">+STDEV(IF(H4:H15&gt;0,H4:H15))</f>
        <v>2.8284271247461903</v>
      </c>
      <c r="I21" s="6"/>
      <c r="J21" s="32" t="s">
        <v>9</v>
      </c>
      <c r="K21" s="119">
        <f t="array" ref="K21">+STDEV(IF(K4:K15&gt;0,K4:K15))</f>
        <v>2.8284271247461903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3.5928143712574849E-2</v>
      </c>
      <c r="C22" s="114">
        <f t="shared" ref="C22:H22" si="10">+(C20-C17)/C18</f>
        <v>5.7803468208092484E-2</v>
      </c>
      <c r="D22" s="114">
        <f t="shared" si="10"/>
        <v>7.650273224043716E-2</v>
      </c>
      <c r="E22" s="114">
        <f t="shared" si="10"/>
        <v>1.1695906432748537E-2</v>
      </c>
      <c r="F22" s="114">
        <f t="shared" si="10"/>
        <v>1.1560693641618497E-2</v>
      </c>
      <c r="G22" s="114">
        <f t="shared" si="10"/>
        <v>0.11320754716981132</v>
      </c>
      <c r="H22" s="114">
        <f t="shared" si="10"/>
        <v>7.7972709551656916E-3</v>
      </c>
      <c r="I22" s="6"/>
      <c r="J22" s="34" t="s">
        <v>4</v>
      </c>
      <c r="K22" s="35">
        <f>+K21/K18</f>
        <v>5.5135031671465695E-3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23683</v>
      </c>
      <c r="B2" s="13" t="s">
        <v>96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89</v>
      </c>
      <c r="C4" s="164">
        <v>81</v>
      </c>
      <c r="D4" s="164">
        <v>89</v>
      </c>
      <c r="E4" s="164">
        <v>91</v>
      </c>
      <c r="F4" s="164">
        <v>92</v>
      </c>
      <c r="G4" s="164">
        <v>84</v>
      </c>
      <c r="H4" s="176">
        <f>+SUM(B4:G4)</f>
        <v>526</v>
      </c>
      <c r="I4" s="82"/>
      <c r="J4" s="59">
        <v>45312</v>
      </c>
      <c r="K4" s="69">
        <f>+H4</f>
        <v>526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0.12547528517110265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526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526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526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526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526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526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526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526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526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526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526</v>
      </c>
      <c r="I16" s="6"/>
      <c r="J16" s="37" t="s">
        <v>0</v>
      </c>
      <c r="K16" s="48">
        <f>SUM(K4:K15)</f>
        <v>526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89</v>
      </c>
      <c r="C17" s="111">
        <f t="shared" ref="C17:G17" si="7">SMALL(C4:C15,COUNTIF(C4:C15,"&lt;=0")+1)</f>
        <v>81</v>
      </c>
      <c r="D17" s="111">
        <f t="shared" si="7"/>
        <v>89</v>
      </c>
      <c r="E17" s="111">
        <f t="shared" si="7"/>
        <v>91</v>
      </c>
      <c r="F17" s="111">
        <f t="shared" si="7"/>
        <v>92</v>
      </c>
      <c r="G17" s="111">
        <f t="shared" si="7"/>
        <v>84</v>
      </c>
      <c r="H17" s="111">
        <f>SMALL(H4:H15,COUNTIF(H4:H15,"&lt;=0")+1)</f>
        <v>526</v>
      </c>
      <c r="I17" s="6"/>
      <c r="J17" s="30" t="s">
        <v>5</v>
      </c>
      <c r="K17" s="31">
        <f>SMALL(K4:K15,COUNTIF(K4:K15,"&lt;=0")+1)</f>
        <v>526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89</v>
      </c>
      <c r="C18" s="71">
        <f t="shared" si="8"/>
        <v>81</v>
      </c>
      <c r="D18" s="71">
        <f t="shared" si="8"/>
        <v>89</v>
      </c>
      <c r="E18" s="71">
        <f t="shared" si="8"/>
        <v>91</v>
      </c>
      <c r="F18" s="71">
        <f t="shared" si="8"/>
        <v>92</v>
      </c>
      <c r="G18" s="71">
        <f t="shared" si="8"/>
        <v>84</v>
      </c>
      <c r="H18" s="71">
        <f t="shared" si="8"/>
        <v>526</v>
      </c>
      <c r="I18" s="6"/>
      <c r="J18" s="32" t="s">
        <v>6</v>
      </c>
      <c r="K18" s="33">
        <f>AVERAGEIF(K4:K15,"&gt;0")</f>
        <v>526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89</v>
      </c>
      <c r="C19" s="71">
        <f t="array" ref="C19">+MEDIAN(IF(C4:C15&lt;&gt;0,C4:C15))</f>
        <v>81</v>
      </c>
      <c r="D19" s="71">
        <f t="array" ref="D19">+MEDIAN(IF(D4:D15&lt;&gt;0,D4:D15))</f>
        <v>89</v>
      </c>
      <c r="E19" s="71">
        <f t="array" ref="E19">+MEDIAN(IF(E4:E15&lt;&gt;0,E4:E15))</f>
        <v>91</v>
      </c>
      <c r="F19" s="71">
        <f t="array" ref="F19">+MEDIAN(IF(F4:F15&lt;&gt;0,F4:F15))</f>
        <v>92</v>
      </c>
      <c r="G19" s="71">
        <f t="array" ref="G19">+MEDIAN(IF(G4:G15&lt;&gt;0,G4:G15))</f>
        <v>84</v>
      </c>
      <c r="H19" s="71">
        <f t="array" ref="H19">+MEDIAN(IF(H4:H15&lt;&gt;0,H4:H15))</f>
        <v>526</v>
      </c>
      <c r="I19" s="6"/>
      <c r="J19" s="32" t="s">
        <v>7</v>
      </c>
      <c r="K19" s="33">
        <f t="array" ref="K19">+MEDIAN(IF(K4:K15&lt;&gt;0,K4:K15))</f>
        <v>526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89</v>
      </c>
      <c r="C20" s="104">
        <f t="shared" si="9"/>
        <v>81</v>
      </c>
      <c r="D20" s="104">
        <f t="shared" si="9"/>
        <v>89</v>
      </c>
      <c r="E20" s="104">
        <f t="shared" si="9"/>
        <v>91</v>
      </c>
      <c r="F20" s="104">
        <f t="shared" si="9"/>
        <v>92</v>
      </c>
      <c r="G20" s="104">
        <f t="shared" si="9"/>
        <v>84</v>
      </c>
      <c r="H20" s="104">
        <f t="shared" si="9"/>
        <v>526</v>
      </c>
      <c r="I20" s="6"/>
      <c r="J20" s="32" t="s">
        <v>8</v>
      </c>
      <c r="K20" s="33">
        <f>+MAX(K4:K15)</f>
        <v>526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17231</v>
      </c>
      <c r="B2" s="13" t="s">
        <v>98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B4" sqref="B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20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17</v>
      </c>
      <c r="B4" s="149" t="s">
        <v>12</v>
      </c>
      <c r="C4" s="150" t="s">
        <v>1</v>
      </c>
      <c r="D4" s="155">
        <f>+TOTALES!D4</f>
        <v>46033</v>
      </c>
      <c r="E4" s="155">
        <f>+TOTALES!E4</f>
        <v>46061</v>
      </c>
      <c r="F4" s="155">
        <f>+TOTALES!F4</f>
        <v>46089</v>
      </c>
      <c r="G4" s="155">
        <f>+TOTALES!G4</f>
        <v>46124</v>
      </c>
      <c r="H4" s="155">
        <f>+TOTALES!H4</f>
        <v>46173</v>
      </c>
      <c r="I4" s="155">
        <f>+TOTALES!I4</f>
        <v>46174</v>
      </c>
      <c r="J4" s="155">
        <f>+TOTALES!J4</f>
        <v>46204</v>
      </c>
      <c r="K4" s="155">
        <f>+TOTALES!K4</f>
        <v>46266</v>
      </c>
      <c r="L4" s="155">
        <f>+TOTALES!L4</f>
        <v>46296</v>
      </c>
      <c r="M4" s="155">
        <f>+TOTALES!M4</f>
        <v>46327</v>
      </c>
      <c r="N4" s="155">
        <f>+TOTALES!N4</f>
        <v>46357</v>
      </c>
      <c r="O4" s="155">
        <f>+TOTALES!O4</f>
        <v>0</v>
      </c>
      <c r="P4" s="156" t="s">
        <v>0</v>
      </c>
      <c r="Q4" s="56" t="s">
        <v>78</v>
      </c>
    </row>
    <row r="5" spans="1:17" ht="27" customHeight="1" x14ac:dyDescent="0.25">
      <c r="A5" s="56">
        <v>1</v>
      </c>
      <c r="B5" s="145">
        <f>+López!$A$2</f>
        <v>16836</v>
      </c>
      <c r="C5" s="146" t="str">
        <f>+López!$B$2</f>
        <v>Javier López</v>
      </c>
      <c r="D5" s="147">
        <f>+López!$P$4</f>
        <v>1</v>
      </c>
      <c r="E5" s="147">
        <f>+López!$P$5</f>
        <v>3</v>
      </c>
      <c r="F5" s="147">
        <f>+López!$P$6</f>
        <v>4</v>
      </c>
      <c r="G5" s="147">
        <f>+López!$P$7</f>
        <v>0</v>
      </c>
      <c r="H5" s="147">
        <f>+López!$P$8</f>
        <v>0</v>
      </c>
      <c r="I5" s="147">
        <f>+López!$P$9</f>
        <v>0</v>
      </c>
      <c r="J5" s="147">
        <f>+López!$P$10</f>
        <v>0</v>
      </c>
      <c r="K5" s="147">
        <f>+López!$P$11</f>
        <v>0</v>
      </c>
      <c r="L5" s="147">
        <f>+López!$P$12</f>
        <v>0</v>
      </c>
      <c r="M5" s="147">
        <f>+López!$P$13</f>
        <v>0</v>
      </c>
      <c r="N5" s="147">
        <f>+López!$P$14</f>
        <v>0</v>
      </c>
      <c r="O5" s="147">
        <f>+López!$P$15</f>
        <v>0</v>
      </c>
      <c r="P5" s="148">
        <f>SUM(D5:O5)</f>
        <v>8</v>
      </c>
      <c r="Q5" s="62" t="s">
        <v>67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+Flores!$P$4</f>
        <v>1</v>
      </c>
      <c r="E6" s="54">
        <f>+Flores!$P$5</f>
        <v>1</v>
      </c>
      <c r="F6" s="54">
        <f>+Flores!$P$6</f>
        <v>1</v>
      </c>
      <c r="G6" s="54">
        <f>+Flores!$P$7</f>
        <v>3</v>
      </c>
      <c r="H6" s="54">
        <f>+Flores!$P$8</f>
        <v>1</v>
      </c>
      <c r="I6" s="54">
        <f>+Flores!$P$9</f>
        <v>0</v>
      </c>
      <c r="J6" s="54">
        <f>+Flores!$P$10</f>
        <v>0</v>
      </c>
      <c r="K6" s="54">
        <f>+Flores!$P$11</f>
        <v>0</v>
      </c>
      <c r="L6" s="54">
        <f>+Flores!$P$12</f>
        <v>0</v>
      </c>
      <c r="M6" s="54">
        <f>+Flores!$P$13</f>
        <v>0</v>
      </c>
      <c r="N6" s="54">
        <f>+Flores!$P$14</f>
        <v>0</v>
      </c>
      <c r="O6" s="54">
        <f>+Flores!$P$15</f>
        <v>0</v>
      </c>
      <c r="P6" s="55">
        <f>SUM(D6:O6)</f>
        <v>7</v>
      </c>
      <c r="Q6" s="62" t="s">
        <v>69</v>
      </c>
    </row>
    <row r="7" spans="1:17" ht="27" customHeight="1" x14ac:dyDescent="0.25">
      <c r="A7" s="56">
        <v>3</v>
      </c>
      <c r="B7" s="52">
        <f>+'Daniel '!$A$2</f>
        <v>8676</v>
      </c>
      <c r="C7" s="53" t="str">
        <f>+'Daniel '!$B$2</f>
        <v>Daniel Álvarez Labrado</v>
      </c>
      <c r="D7" s="54">
        <f>+'Daniel '!$P$4</f>
        <v>1</v>
      </c>
      <c r="E7" s="54">
        <f>+'Daniel '!$P$5</f>
        <v>1</v>
      </c>
      <c r="F7" s="54">
        <f>+'Daniel '!$P$6</f>
        <v>0</v>
      </c>
      <c r="G7" s="54">
        <f>+'Daniel '!$P$7</f>
        <v>0</v>
      </c>
      <c r="H7" s="54">
        <f>+'Daniel '!$P$8</f>
        <v>3</v>
      </c>
      <c r="I7" s="54">
        <f>+'Daniel '!$P$9</f>
        <v>0</v>
      </c>
      <c r="J7" s="54">
        <f>+'Daniel '!$P$10</f>
        <v>0</v>
      </c>
      <c r="K7" s="54">
        <f>+'Daniel '!$P$11</f>
        <v>0</v>
      </c>
      <c r="L7" s="54">
        <f>+'Daniel '!$P$12</f>
        <v>0</v>
      </c>
      <c r="M7" s="54">
        <f>+'Daniel '!$P$13</f>
        <v>0</v>
      </c>
      <c r="N7" s="54">
        <f>+'Daniel '!$P$14</f>
        <v>0</v>
      </c>
      <c r="O7" s="54">
        <f>+'Daniel '!$P$15</f>
        <v>0</v>
      </c>
      <c r="P7" s="55">
        <f>SUM(D7:O7)</f>
        <v>5</v>
      </c>
      <c r="Q7" s="21" t="s">
        <v>93</v>
      </c>
    </row>
    <row r="8" spans="1:17" ht="27" customHeight="1" x14ac:dyDescent="0.25">
      <c r="A8" s="56">
        <v>4</v>
      </c>
      <c r="B8" s="52">
        <f>+Julián!$A$2</f>
        <v>22741</v>
      </c>
      <c r="C8" s="53" t="str">
        <f>+Julián!$B$2</f>
        <v>Julián Fernández Rejas</v>
      </c>
      <c r="D8" s="54">
        <f>+Julián!$P$4</f>
        <v>1</v>
      </c>
      <c r="E8" s="54">
        <f>+Julián!$P$5</f>
        <v>0</v>
      </c>
      <c r="F8" s="54">
        <f>+Julián!$P$6</f>
        <v>1</v>
      </c>
      <c r="G8" s="54">
        <f>+Julián!$P$7</f>
        <v>0</v>
      </c>
      <c r="H8" s="54">
        <f>+Julián!$P$8</f>
        <v>3</v>
      </c>
      <c r="I8" s="54">
        <f>+Julián!$P$9</f>
        <v>0</v>
      </c>
      <c r="J8" s="54">
        <f>+Julián!$P$10</f>
        <v>0</v>
      </c>
      <c r="K8" s="54">
        <f>+Julián!$P$11</f>
        <v>0</v>
      </c>
      <c r="L8" s="54">
        <f>+Julián!$P$12</f>
        <v>0</v>
      </c>
      <c r="M8" s="54">
        <f>+Julián!$P$13</f>
        <v>0</v>
      </c>
      <c r="N8" s="54">
        <f>+Julián!$P$14</f>
        <v>0</v>
      </c>
      <c r="O8" s="54">
        <f>+Julián!$P$15</f>
        <v>0</v>
      </c>
      <c r="P8" s="55">
        <f>SUM(D8:O8)</f>
        <v>5</v>
      </c>
      <c r="Q8" s="21" t="s">
        <v>89</v>
      </c>
    </row>
    <row r="9" spans="1:17" ht="27" customHeight="1" x14ac:dyDescent="0.25">
      <c r="A9" s="56">
        <v>5</v>
      </c>
      <c r="B9" s="52">
        <f>+Panisello!$A$2</f>
        <v>7296</v>
      </c>
      <c r="C9" s="53" t="str">
        <f>+Panisello!$B$2</f>
        <v>Eduardo Panisello</v>
      </c>
      <c r="D9" s="54">
        <f>+Panisello!$P$4</f>
        <v>1</v>
      </c>
      <c r="E9" s="54">
        <f>+Panisello!$P$5</f>
        <v>1</v>
      </c>
      <c r="F9" s="54">
        <f>+Panisello!$P$6</f>
        <v>1</v>
      </c>
      <c r="G9" s="54">
        <f>+Panisello!$P$7</f>
        <v>1</v>
      </c>
      <c r="H9" s="54">
        <f>+Panisello!$P$8</f>
        <v>0</v>
      </c>
      <c r="I9" s="54">
        <f>+Panisello!$P$9</f>
        <v>0</v>
      </c>
      <c r="J9" s="54">
        <f>+Panisello!$P$10</f>
        <v>0</v>
      </c>
      <c r="K9" s="54">
        <f>+Panisello!$P$11</f>
        <v>0</v>
      </c>
      <c r="L9" s="54">
        <f>+Panisello!$P$12</f>
        <v>0</v>
      </c>
      <c r="M9" s="54">
        <f>+Panisello!$P$13</f>
        <v>0</v>
      </c>
      <c r="N9" s="54">
        <f>+Panisello!$P$14</f>
        <v>0</v>
      </c>
      <c r="O9" s="54">
        <f>+Panisello!$P$15</f>
        <v>0</v>
      </c>
      <c r="P9" s="55">
        <f>SUM(D9:O9)</f>
        <v>4</v>
      </c>
      <c r="Q9" s="62" t="s">
        <v>70</v>
      </c>
    </row>
    <row r="10" spans="1:17" ht="27" customHeight="1" x14ac:dyDescent="0.25">
      <c r="A10" s="56">
        <v>6</v>
      </c>
      <c r="B10" s="52">
        <f>+Diez!$A$2</f>
        <v>18139</v>
      </c>
      <c r="C10" s="53" t="str">
        <f>+Diez!$B$2</f>
        <v>Fernando Diez</v>
      </c>
      <c r="D10" s="54">
        <f>+Diez!$P$4</f>
        <v>1</v>
      </c>
      <c r="E10" s="54">
        <f>+Diez!$P$5</f>
        <v>0</v>
      </c>
      <c r="F10" s="54">
        <f>+Diez!$P$6</f>
        <v>0</v>
      </c>
      <c r="G10" s="54">
        <f>+Diez!$P$7</f>
        <v>1</v>
      </c>
      <c r="H10" s="54">
        <f>+Diez!$P$8</f>
        <v>1</v>
      </c>
      <c r="I10" s="54">
        <f>+Diez!$P$9</f>
        <v>0</v>
      </c>
      <c r="J10" s="54">
        <f>+Diez!$P$10</f>
        <v>0</v>
      </c>
      <c r="K10" s="54">
        <f>+Diez!$P$11</f>
        <v>0</v>
      </c>
      <c r="L10" s="54">
        <f>+Diez!$P$12</f>
        <v>0</v>
      </c>
      <c r="M10" s="54">
        <f>+Diez!$P$13</f>
        <v>0</v>
      </c>
      <c r="N10" s="54">
        <f>+Diez!$P$14</f>
        <v>0</v>
      </c>
      <c r="O10" s="54">
        <f>+Diez!$P$15</f>
        <v>0</v>
      </c>
      <c r="P10" s="55">
        <f>SUM(D10:O10)</f>
        <v>3</v>
      </c>
      <c r="Q10" s="62" t="s">
        <v>73</v>
      </c>
    </row>
    <row r="11" spans="1:17" ht="27" customHeight="1" x14ac:dyDescent="0.25">
      <c r="A11" s="56">
        <v>7</v>
      </c>
      <c r="B11" s="52">
        <f>+Andrés!$A$2</f>
        <v>23679</v>
      </c>
      <c r="C11" s="53" t="str">
        <f>+Andrés!$B$2</f>
        <v>Andrés Fernández Rodríguez</v>
      </c>
      <c r="D11" s="54">
        <f>+Andrés!$P$4</f>
        <v>0</v>
      </c>
      <c r="E11" s="54">
        <f>+Andrés!$P$5</f>
        <v>1</v>
      </c>
      <c r="F11" s="54">
        <f>+Andrés!$P$6</f>
        <v>0</v>
      </c>
      <c r="G11" s="54">
        <f>+Andrés!$P$7</f>
        <v>1</v>
      </c>
      <c r="H11" s="54">
        <f>+Andrés!$P$8</f>
        <v>0</v>
      </c>
      <c r="I11" s="54">
        <f>+Andrés!$P$9</f>
        <v>0</v>
      </c>
      <c r="J11" s="54">
        <f>+Andrés!$P$10</f>
        <v>0</v>
      </c>
      <c r="K11" s="54">
        <f>+Andrés!$P$11</f>
        <v>0</v>
      </c>
      <c r="L11" s="54">
        <f>+Andrés!$P$12</f>
        <v>0</v>
      </c>
      <c r="M11" s="54">
        <f>+Andrés!$P$13</f>
        <v>0</v>
      </c>
      <c r="N11" s="54">
        <f>+Andrés!$P$14</f>
        <v>0</v>
      </c>
      <c r="O11" s="54">
        <f>+Andrés!$P$15</f>
        <v>0</v>
      </c>
      <c r="P11" s="55">
        <f>SUM(D11:O11)</f>
        <v>2</v>
      </c>
      <c r="Q11" s="21" t="s">
        <v>106</v>
      </c>
    </row>
    <row r="12" spans="1:17" ht="27" customHeight="1" x14ac:dyDescent="0.25">
      <c r="A12" s="56">
        <v>8</v>
      </c>
      <c r="B12" s="52">
        <f>+Gimeno!A2</f>
        <v>20148</v>
      </c>
      <c r="C12" s="53" t="str">
        <f>+Gimeno!$B$2</f>
        <v>Antonio Gimeno Iglesias</v>
      </c>
      <c r="D12" s="54">
        <f>+Gimeno!$P$4</f>
        <v>0</v>
      </c>
      <c r="E12" s="54">
        <f>+Gimeno!$P$5</f>
        <v>0</v>
      </c>
      <c r="F12" s="54">
        <f>+Gimeno!$P$6</f>
        <v>1</v>
      </c>
      <c r="G12" s="54">
        <f>+Gimeno!$P$7</f>
        <v>1</v>
      </c>
      <c r="H12" s="54">
        <f>+Gimeno!$P$8</f>
        <v>0</v>
      </c>
      <c r="I12" s="54">
        <f>+Gimeno!$P$9</f>
        <v>0</v>
      </c>
      <c r="J12" s="54">
        <f>+Gimeno!$P$10</f>
        <v>0</v>
      </c>
      <c r="K12" s="54">
        <f>+Gimeno!$P$11</f>
        <v>0</v>
      </c>
      <c r="L12" s="54">
        <f>+Gimeno!$P$12</f>
        <v>0</v>
      </c>
      <c r="M12" s="54">
        <f>+Gimeno!$P$13</f>
        <v>0</v>
      </c>
      <c r="N12" s="54">
        <f>+Gimeno!$P$14</f>
        <v>0</v>
      </c>
      <c r="O12" s="54">
        <f>+Gimeno!$P$15</f>
        <v>0</v>
      </c>
      <c r="P12" s="55">
        <f>SUM(D12:O12)</f>
        <v>2</v>
      </c>
      <c r="Q12" s="21" t="s">
        <v>108</v>
      </c>
    </row>
    <row r="13" spans="1:17" ht="27" customHeight="1" x14ac:dyDescent="0.25">
      <c r="A13" s="56">
        <v>9</v>
      </c>
      <c r="B13" s="52">
        <f>+Grzegorz!$A$2</f>
        <v>20850</v>
      </c>
      <c r="C13" s="53" t="str">
        <f>+Grzegorz!$B$2</f>
        <v>Grzegorz Adam</v>
      </c>
      <c r="D13" s="54">
        <f>+Grzegorz!$P$4</f>
        <v>1</v>
      </c>
      <c r="E13" s="54">
        <f>+Grzegorz!$P$5</f>
        <v>0</v>
      </c>
      <c r="F13" s="54">
        <f>+Grzegorz!$P$6</f>
        <v>0</v>
      </c>
      <c r="G13" s="54">
        <f>+Grzegorz!$P$7</f>
        <v>1</v>
      </c>
      <c r="H13" s="54">
        <f>+Grzegorz!$P$8</f>
        <v>0</v>
      </c>
      <c r="I13" s="54">
        <f>+Grzegorz!$P$9</f>
        <v>0</v>
      </c>
      <c r="J13" s="54">
        <f>+Grzegorz!$P$10</f>
        <v>0</v>
      </c>
      <c r="K13" s="54">
        <f>+Grzegorz!$P$11</f>
        <v>0</v>
      </c>
      <c r="L13" s="54">
        <f>+Grzegorz!$P$12</f>
        <v>0</v>
      </c>
      <c r="M13" s="54">
        <f>+Grzegorz!$P$13</f>
        <v>0</v>
      </c>
      <c r="N13" s="54">
        <f>+Grzegorz!$P$14</f>
        <v>0</v>
      </c>
      <c r="O13" s="54">
        <f>+Grzegorz!$P$15</f>
        <v>0</v>
      </c>
      <c r="P13" s="55">
        <f>SUM(D13:O13)</f>
        <v>2</v>
      </c>
      <c r="Q13" s="62" t="s">
        <v>71</v>
      </c>
    </row>
    <row r="14" spans="1:17" ht="27" customHeight="1" x14ac:dyDescent="0.25">
      <c r="A14" s="56">
        <v>10</v>
      </c>
      <c r="B14" s="52">
        <f>+Arguedas!$A$2</f>
        <v>21737</v>
      </c>
      <c r="C14" s="53" t="str">
        <f>+Arguedas!$B$2</f>
        <v>Javier Arguedas</v>
      </c>
      <c r="D14" s="54">
        <f>+Arguedas!$P$4</f>
        <v>1</v>
      </c>
      <c r="E14" s="54">
        <f>+Arguedas!$P$5</f>
        <v>0</v>
      </c>
      <c r="F14" s="54">
        <f>+Arguedas!$P$6</f>
        <v>0</v>
      </c>
      <c r="G14" s="54">
        <f>+Arguedas!$P$7</f>
        <v>1</v>
      </c>
      <c r="H14" s="54">
        <f>+Arguedas!$P$8</f>
        <v>0</v>
      </c>
      <c r="I14" s="54">
        <f>+Arguedas!$P$9</f>
        <v>0</v>
      </c>
      <c r="J14" s="54">
        <f>+Arguedas!$P$10</f>
        <v>0</v>
      </c>
      <c r="K14" s="54">
        <f>+Arguedas!$P$11</f>
        <v>0</v>
      </c>
      <c r="L14" s="54">
        <f>+Arguedas!$P$12</f>
        <v>0</v>
      </c>
      <c r="M14" s="54">
        <f>+Arguedas!$P$13</f>
        <v>0</v>
      </c>
      <c r="N14" s="54">
        <f>+Arguedas!$P$14</f>
        <v>0</v>
      </c>
      <c r="O14" s="54">
        <f>+Arguedas!$P$15</f>
        <v>0</v>
      </c>
      <c r="P14" s="55">
        <f>SUM(D14:O14)</f>
        <v>2</v>
      </c>
      <c r="Q14" s="62" t="s">
        <v>76</v>
      </c>
    </row>
    <row r="15" spans="1:17" ht="27" customHeight="1" x14ac:dyDescent="0.25">
      <c r="A15" s="56">
        <v>11</v>
      </c>
      <c r="B15" s="52">
        <f>+Bañeza!$A$2</f>
        <v>23833</v>
      </c>
      <c r="C15" s="53" t="str">
        <f>+Bañeza!$B$2</f>
        <v>Jose Manuel Bañeza Paniagua</v>
      </c>
      <c r="D15" s="54">
        <f>+Bañeza!$P$4</f>
        <v>1</v>
      </c>
      <c r="E15" s="54">
        <f>+Bañeza!$P$5</f>
        <v>0</v>
      </c>
      <c r="F15" s="54">
        <f>+Bañeza!$P$6</f>
        <v>0</v>
      </c>
      <c r="G15" s="54">
        <f>+Bañeza!$P$7</f>
        <v>1</v>
      </c>
      <c r="H15" s="54">
        <f>+Bañeza!$P$8</f>
        <v>0</v>
      </c>
      <c r="I15" s="54">
        <f>+Bañeza!$P$9</f>
        <v>0</v>
      </c>
      <c r="J15" s="54">
        <f>+Bañeza!$P$10</f>
        <v>0</v>
      </c>
      <c r="K15" s="54">
        <f>+Bañeza!$P$11</f>
        <v>0</v>
      </c>
      <c r="L15" s="54">
        <f>+Bañeza!$P$12</f>
        <v>0</v>
      </c>
      <c r="M15" s="54">
        <f>+Bañeza!$P$13</f>
        <v>0</v>
      </c>
      <c r="N15" s="54">
        <f>+Bañeza!$P$14</f>
        <v>0</v>
      </c>
      <c r="O15" s="54">
        <f>+Bañeza!$P$15</f>
        <v>0</v>
      </c>
      <c r="P15" s="55">
        <f>SUM(D15:O15)</f>
        <v>2</v>
      </c>
      <c r="Q15" s="62" t="s">
        <v>77</v>
      </c>
    </row>
    <row r="16" spans="1:17" ht="27" customHeight="1" x14ac:dyDescent="0.25">
      <c r="A16" s="56">
        <v>12</v>
      </c>
      <c r="B16" s="52">
        <f>+Arjona!$A$2</f>
        <v>22811</v>
      </c>
      <c r="C16" s="53" t="str">
        <f>+Arjona!$B$2</f>
        <v>Ramón Arjona Martínez</v>
      </c>
      <c r="D16" s="54">
        <f>+Arjona!$P$4</f>
        <v>1</v>
      </c>
      <c r="E16" s="54">
        <f>+Arjona!$P$5</f>
        <v>0</v>
      </c>
      <c r="F16" s="54">
        <f>+Arjona!$P$6</f>
        <v>1</v>
      </c>
      <c r="G16" s="54">
        <f>+Arjona!$P$7</f>
        <v>0</v>
      </c>
      <c r="H16" s="54">
        <f>+Arjona!$P$8</f>
        <v>0</v>
      </c>
      <c r="I16" s="54">
        <f>+Arjona!$P$9</f>
        <v>0</v>
      </c>
      <c r="J16" s="54">
        <f>+Arjona!$P$10</f>
        <v>0</v>
      </c>
      <c r="K16" s="54">
        <f>+Arjona!$P$11</f>
        <v>0</v>
      </c>
      <c r="L16" s="54">
        <f>+Arjona!$P$12</f>
        <v>0</v>
      </c>
      <c r="M16" s="54">
        <f>+Arjona!$P$13</f>
        <v>0</v>
      </c>
      <c r="N16" s="54">
        <f>+Arjona!$P$14</f>
        <v>0</v>
      </c>
      <c r="O16" s="54">
        <f>+Arjona!$P$15</f>
        <v>0</v>
      </c>
      <c r="P16" s="55">
        <f>SUM(D16:O16)</f>
        <v>2</v>
      </c>
      <c r="Q16" s="62" t="s">
        <v>72</v>
      </c>
    </row>
    <row r="17" spans="1:17" ht="27" customHeight="1" x14ac:dyDescent="0.25">
      <c r="A17" s="56">
        <v>13</v>
      </c>
      <c r="B17" s="52">
        <f>+Bellmont!$A$2</f>
        <v>23944</v>
      </c>
      <c r="C17" s="53" t="str">
        <f>+Bellmont!$B$2</f>
        <v>Antonio Bellmont Corrochano</v>
      </c>
      <c r="D17" s="54">
        <f>+Bellmont!$P$4</f>
        <v>0</v>
      </c>
      <c r="E17" s="54">
        <f>+Bellmont!$P$5</f>
        <v>0</v>
      </c>
      <c r="F17" s="54">
        <f>+Bellmont!$P$6</f>
        <v>0</v>
      </c>
      <c r="G17" s="54">
        <f>+Bellmont!$P$7</f>
        <v>1</v>
      </c>
      <c r="H17" s="54">
        <f>+Bellmont!$P$8</f>
        <v>0</v>
      </c>
      <c r="I17" s="54">
        <f>+Bellmont!$P$9</f>
        <v>0</v>
      </c>
      <c r="J17" s="54">
        <f>+Bellmont!$P$10</f>
        <v>0</v>
      </c>
      <c r="K17" s="54">
        <f>+Bellmont!$P$11</f>
        <v>0</v>
      </c>
      <c r="L17" s="54">
        <f>+Bellmont!$P$12</f>
        <v>0</v>
      </c>
      <c r="M17" s="54">
        <f>+Bellmont!$P$13</f>
        <v>0</v>
      </c>
      <c r="N17" s="54">
        <f>+Bellmont!$P$14</f>
        <v>0</v>
      </c>
      <c r="O17" s="54">
        <f>+Bellmont!$P$15</f>
        <v>0</v>
      </c>
      <c r="P17" s="55">
        <f>SUM(D17:O17)</f>
        <v>1</v>
      </c>
      <c r="Q17" s="62" t="s">
        <v>91</v>
      </c>
    </row>
    <row r="18" spans="1:17" ht="27" customHeight="1" x14ac:dyDescent="0.25">
      <c r="A18" s="56">
        <v>14</v>
      </c>
      <c r="B18" s="52">
        <f>+'Joaquín LR'!$A$2</f>
        <v>23683</v>
      </c>
      <c r="C18" s="53" t="str">
        <f>+'Joaquín LR'!$B$2</f>
        <v>Joaquín López Ruiz</v>
      </c>
      <c r="D18" s="54">
        <f>+'Joaquín LR'!$P$4</f>
        <v>1</v>
      </c>
      <c r="E18" s="54">
        <f>+'Joaquín LR'!$P$5</f>
        <v>0</v>
      </c>
      <c r="F18" s="54">
        <f>+'Joaquín LR'!$P$6</f>
        <v>0</v>
      </c>
      <c r="G18" s="54">
        <f>+'Joaquín LR'!$P$7</f>
        <v>0</v>
      </c>
      <c r="H18" s="54">
        <f>+'Joaquín LR'!$P$8</f>
        <v>0</v>
      </c>
      <c r="I18" s="54">
        <f>+'Joaquín LR'!$P$9</f>
        <v>0</v>
      </c>
      <c r="J18" s="54">
        <f>+'Joaquín LR'!$P$10</f>
        <v>0</v>
      </c>
      <c r="K18" s="54">
        <f>+'Joaquín LR'!$P$11</f>
        <v>0</v>
      </c>
      <c r="L18" s="54">
        <f>+'Joaquín LR'!$P$12</f>
        <v>0</v>
      </c>
      <c r="M18" s="54">
        <f>+'Joaquín LR'!$P$13</f>
        <v>0</v>
      </c>
      <c r="N18" s="54">
        <f>+'Joaquín LR'!$P$14</f>
        <v>0</v>
      </c>
      <c r="O18" s="54">
        <f>+'Joaquín LR'!$P$15</f>
        <v>0</v>
      </c>
      <c r="P18" s="55">
        <f>SUM(D18:O18)</f>
        <v>1</v>
      </c>
      <c r="Q18" s="21" t="s">
        <v>97</v>
      </c>
    </row>
    <row r="19" spans="1:17" ht="27" customHeight="1" x14ac:dyDescent="0.25">
      <c r="A19" s="56">
        <v>15</v>
      </c>
      <c r="B19" s="52">
        <f>+Pablo!$A$2</f>
        <v>25762</v>
      </c>
      <c r="C19" s="53" t="str">
        <f>+Pablo!$B$2</f>
        <v>Jose Pablo Muñoz de Solano Cardona</v>
      </c>
      <c r="D19" s="54">
        <f>+Pablo!$P$4</f>
        <v>1</v>
      </c>
      <c r="E19" s="54">
        <f>+Pablo!$P$5</f>
        <v>0</v>
      </c>
      <c r="F19" s="54">
        <f>+Pablo!$P$6</f>
        <v>0</v>
      </c>
      <c r="G19" s="54">
        <f>+Pablo!$P$7</f>
        <v>0</v>
      </c>
      <c r="H19" s="54">
        <f>+Pablo!$P$8</f>
        <v>0</v>
      </c>
      <c r="I19" s="54">
        <f>+Pablo!$P$9</f>
        <v>0</v>
      </c>
      <c r="J19" s="54">
        <f>+Pablo!$P$10</f>
        <v>0</v>
      </c>
      <c r="K19" s="54">
        <f>+Pablo!$P$11</f>
        <v>0</v>
      </c>
      <c r="L19" s="54">
        <f>+Pablo!$P$12</f>
        <v>0</v>
      </c>
      <c r="M19" s="54">
        <f>+Pablo!$P$13</f>
        <v>0</v>
      </c>
      <c r="N19" s="54">
        <f>+Pablo!$P$14</f>
        <v>0</v>
      </c>
      <c r="O19" s="54">
        <f>+Pablo!$P$15</f>
        <v>0</v>
      </c>
      <c r="P19" s="55">
        <f>SUM(D19:O19)</f>
        <v>1</v>
      </c>
      <c r="Q19" s="62" t="s">
        <v>68</v>
      </c>
    </row>
    <row r="20" spans="1:17" ht="21.95" customHeight="1" x14ac:dyDescent="0.25">
      <c r="A20" s="56">
        <v>16</v>
      </c>
      <c r="B20" s="52">
        <f>+Montse!$A$2</f>
        <v>20690</v>
      </c>
      <c r="C20" s="53" t="str">
        <f>+Montse!$B$2</f>
        <v>Montserrat Fuente Hernández</v>
      </c>
      <c r="D20" s="54">
        <f>+Montse!$P$4</f>
        <v>1</v>
      </c>
      <c r="E20" s="54">
        <f>+Montse!$P$5</f>
        <v>0</v>
      </c>
      <c r="F20" s="54">
        <f>+Montse!$P$6</f>
        <v>0</v>
      </c>
      <c r="G20" s="54">
        <f>+Montse!$P$7</f>
        <v>0</v>
      </c>
      <c r="H20" s="54">
        <f>+Montse!$P$8</f>
        <v>0</v>
      </c>
      <c r="I20" s="54">
        <f>+Montse!$P$9</f>
        <v>0</v>
      </c>
      <c r="J20" s="54">
        <f>+Montse!$P$10</f>
        <v>0</v>
      </c>
      <c r="K20" s="54">
        <f>+Montse!$P$11</f>
        <v>0</v>
      </c>
      <c r="L20" s="54">
        <f>+Montse!$P$12</f>
        <v>0</v>
      </c>
      <c r="M20" s="54">
        <f>+Montse!$P$13</f>
        <v>0</v>
      </c>
      <c r="N20" s="54">
        <f>+Montse!$P$14</f>
        <v>0</v>
      </c>
      <c r="O20" s="54">
        <f>+Montse!$P$15</f>
        <v>0</v>
      </c>
      <c r="P20" s="55">
        <f>SUM(D20:O20)</f>
        <v>1</v>
      </c>
      <c r="Q20" s="62" t="s">
        <v>66</v>
      </c>
    </row>
    <row r="21" spans="1:17" ht="21.95" customHeight="1" x14ac:dyDescent="0.25">
      <c r="A21" s="56">
        <v>17</v>
      </c>
      <c r="B21" s="52">
        <f>+Alcor!$A$2</f>
        <v>17991</v>
      </c>
      <c r="C21" s="53" t="str">
        <f>+Alcor!$B$2</f>
        <v>Enrique Alcor Cabrerizo</v>
      </c>
      <c r="D21" s="54">
        <f>+Alcor!$P$4</f>
        <v>0</v>
      </c>
      <c r="E21" s="54">
        <f>+Alcor!$P$5</f>
        <v>0</v>
      </c>
      <c r="F21" s="54">
        <f>+Alcor!$P$6</f>
        <v>0</v>
      </c>
      <c r="G21" s="54">
        <f>+Alcor!$P$7</f>
        <v>0</v>
      </c>
      <c r="H21" s="54">
        <f>+Alcor!$P$8</f>
        <v>0</v>
      </c>
      <c r="I21" s="54">
        <f>+Alcor!$P$9</f>
        <v>0</v>
      </c>
      <c r="J21" s="54">
        <f>+Alcor!$P$10</f>
        <v>0</v>
      </c>
      <c r="K21" s="54">
        <f>+Alcor!$P$11</f>
        <v>0</v>
      </c>
      <c r="L21" s="54">
        <f>+Alcor!$P$12</f>
        <v>0</v>
      </c>
      <c r="M21" s="54">
        <f>+Alcor!$P$13</f>
        <v>0</v>
      </c>
      <c r="N21" s="54">
        <f>+Alcor!$P$14</f>
        <v>0</v>
      </c>
      <c r="O21" s="54">
        <f>+Alcor!$P$15</f>
        <v>0</v>
      </c>
      <c r="P21" s="55">
        <f>SUM(D21:O21)</f>
        <v>0</v>
      </c>
      <c r="Q21" s="21" t="s">
        <v>95</v>
      </c>
    </row>
    <row r="22" spans="1:17" ht="21.95" customHeight="1" x14ac:dyDescent="0.25">
      <c r="A22" s="56">
        <v>18</v>
      </c>
      <c r="B22" s="52">
        <f>+Arriaga!$A$2</f>
        <v>16537</v>
      </c>
      <c r="C22" s="53" t="str">
        <f>+Arriaga!$B$2</f>
        <v>Francisco Arriaga</v>
      </c>
      <c r="D22" s="54">
        <f>+Arriaga!$P$4</f>
        <v>0</v>
      </c>
      <c r="E22" s="54">
        <f>+Arriaga!$P$5</f>
        <v>0</v>
      </c>
      <c r="F22" s="54">
        <f>+Arriaga!$P$6</f>
        <v>0</v>
      </c>
      <c r="G22" s="54">
        <f>+Arriaga!$P$7</f>
        <v>0</v>
      </c>
      <c r="H22" s="54">
        <f>+Arriaga!$P$8</f>
        <v>0</v>
      </c>
      <c r="I22" s="54">
        <f>+Arriaga!$P$9</f>
        <v>0</v>
      </c>
      <c r="J22" s="54">
        <f>+Arriaga!$P$10</f>
        <v>0</v>
      </c>
      <c r="K22" s="54">
        <f>+Arriaga!$P$11</f>
        <v>0</v>
      </c>
      <c r="L22" s="54">
        <f>+Arriaga!$P$12</f>
        <v>0</v>
      </c>
      <c r="M22" s="54">
        <f>+Arriaga!$P$13</f>
        <v>0</v>
      </c>
      <c r="N22" s="54">
        <f>+Arriaga!$P$14</f>
        <v>0</v>
      </c>
      <c r="O22" s="54">
        <f>+Arriaga!$P$15</f>
        <v>0</v>
      </c>
      <c r="P22" s="55">
        <f>SUM(D22:O22)</f>
        <v>0</v>
      </c>
      <c r="Q22" s="62" t="s">
        <v>74</v>
      </c>
    </row>
    <row r="23" spans="1:17" ht="21.95" customHeight="1" x14ac:dyDescent="0.25">
      <c r="A23" s="56">
        <v>19</v>
      </c>
      <c r="B23" s="52">
        <f>+'José Ign MB'!$A$2</f>
        <v>17231</v>
      </c>
      <c r="C23" s="53" t="str">
        <f>+'José Ign MB'!$B$2</f>
        <v>José Ignacio Martínez Bartolomé</v>
      </c>
      <c r="D23" s="54">
        <f>+'José Ign MB'!$P$4</f>
        <v>0</v>
      </c>
      <c r="E23" s="54">
        <f>+'José Ign MB'!$P$5</f>
        <v>0</v>
      </c>
      <c r="F23" s="54">
        <f>+'José Ign MB'!$P$6</f>
        <v>0</v>
      </c>
      <c r="G23" s="54">
        <f>+'José Ign MB'!$P$7</f>
        <v>0</v>
      </c>
      <c r="H23" s="54">
        <f>+'José Ign MB'!$P$8</f>
        <v>0</v>
      </c>
      <c r="I23" s="54">
        <f>+'José Ign MB'!$P$9</f>
        <v>0</v>
      </c>
      <c r="J23" s="54">
        <f>+'José Ign MB'!$P$10</f>
        <v>0</v>
      </c>
      <c r="K23" s="54">
        <f>+'José Ign MB'!$P$11</f>
        <v>0</v>
      </c>
      <c r="L23" s="54">
        <f>+'José Ign MB'!$P$12</f>
        <v>0</v>
      </c>
      <c r="M23" s="54">
        <f>+'José Ign MB'!$P$13</f>
        <v>0</v>
      </c>
      <c r="N23" s="54">
        <f>+'José Ign MB'!$P$14</f>
        <v>0</v>
      </c>
      <c r="O23" s="54">
        <f>+'José Ign MB'!$P$15</f>
        <v>0</v>
      </c>
      <c r="P23" s="55">
        <f>SUM(D23:O23)</f>
        <v>0</v>
      </c>
      <c r="Q23" s="21" t="s">
        <v>99</v>
      </c>
    </row>
    <row r="24" spans="1:17" ht="21.95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2</v>
      </c>
    </row>
    <row r="25" spans="1:17" x14ac:dyDescent="0.2">
      <c r="A25" s="61"/>
    </row>
  </sheetData>
  <sheetProtection sheet="1" objects="1" scenarios="1"/>
  <sortState xmlns:xlrd2="http://schemas.microsoft.com/office/spreadsheetml/2017/richdata2" ref="B5:Q24">
    <sortCondition descending="1" ref="P5:P24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G9" sqref="G9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22741</v>
      </c>
      <c r="B2" s="13" t="s">
        <v>88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88</v>
      </c>
      <c r="C4" s="164">
        <v>91</v>
      </c>
      <c r="D4" s="164">
        <v>90</v>
      </c>
      <c r="E4" s="164">
        <v>89</v>
      </c>
      <c r="F4" s="164">
        <v>92</v>
      </c>
      <c r="G4" s="164">
        <v>93</v>
      </c>
      <c r="H4" s="176">
        <f>+SUM(B4:G4)</f>
        <v>543</v>
      </c>
      <c r="I4" s="82"/>
      <c r="J4" s="59">
        <f>+TOTALES!$D$4</f>
        <v>46033</v>
      </c>
      <c r="K4" s="69">
        <f>+H4</f>
        <v>543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5.5248618784530384E-2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86</v>
      </c>
      <c r="C6" s="164">
        <v>92</v>
      </c>
      <c r="D6" s="164">
        <v>85</v>
      </c>
      <c r="E6" s="164">
        <v>87</v>
      </c>
      <c r="F6" s="164">
        <v>86</v>
      </c>
      <c r="G6" s="164">
        <v>87</v>
      </c>
      <c r="H6" s="176">
        <f t="shared" si="2"/>
        <v>523</v>
      </c>
      <c r="I6" s="82"/>
      <c r="J6" s="59">
        <f>+TOTALES!$F$4</f>
        <v>46089</v>
      </c>
      <c r="K6" s="69">
        <f t="shared" si="3"/>
        <v>523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543</v>
      </c>
      <c r="S6" s="118">
        <f t="shared" si="1"/>
        <v>92</v>
      </c>
      <c r="T6" s="127">
        <f t="shared" si="5"/>
        <v>8.0305927342256209E-2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523</v>
      </c>
      <c r="R7" s="71">
        <f>+IF(K6=0,+R6,+LOOKUP(2,1/($K$4:K5&gt;0),$K$4:K5))</f>
        <v>543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88</v>
      </c>
      <c r="C8" s="164">
        <v>91</v>
      </c>
      <c r="D8" s="164">
        <v>89</v>
      </c>
      <c r="E8" s="164">
        <v>89</v>
      </c>
      <c r="F8" s="164">
        <v>92</v>
      </c>
      <c r="G8" s="164">
        <v>93</v>
      </c>
      <c r="H8" s="176">
        <f t="shared" si="2"/>
        <v>542</v>
      </c>
      <c r="I8" s="82"/>
      <c r="J8" s="59">
        <f>+TOTALES!$H$4</f>
        <v>46173</v>
      </c>
      <c r="K8" s="69">
        <f t="shared" si="3"/>
        <v>542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523</v>
      </c>
      <c r="R8" s="71">
        <f>+IF(K7=0,+R7,+LOOKUP(2,1/($K$4:K6&gt;0),$K$4:K6))</f>
        <v>543</v>
      </c>
      <c r="S8" s="118">
        <f t="shared" si="1"/>
        <v>93</v>
      </c>
      <c r="T8" s="127">
        <f t="shared" si="5"/>
        <v>5.5350553505535055E-2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542</v>
      </c>
      <c r="R9" s="71">
        <f>+IF(K8=0,+R8,+LOOKUP(2,1/($K$4:K7&gt;0),$K$4:K7))</f>
        <v>523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542</v>
      </c>
      <c r="R10" s="71">
        <f>+IF(K9=0,+R9,+LOOKUP(2,1/($K$4:K8&gt;0),$K$4:K8))</f>
        <v>523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542</v>
      </c>
      <c r="R11" s="71">
        <f>+IF(K10=0,+R10,+LOOKUP(2,1/($K$4:K9&gt;0),$K$4:K9))</f>
        <v>523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542</v>
      </c>
      <c r="R12" s="71">
        <f>+IF(K11=0,+R11,+LOOKUP(2,1/($K$4:K10&gt;0),$K$4:K10))</f>
        <v>523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542</v>
      </c>
      <c r="R13" s="71">
        <f>+IF(K12=0,+R12,+LOOKUP(2,1/($K$4:K11&gt;0),$K$4:K11))</f>
        <v>523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542</v>
      </c>
      <c r="R14" s="71">
        <f>+IF(K13=0,+R13,+LOOKUP(2,1/($K$4:K12&gt;0),$K$4:K12))</f>
        <v>523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542</v>
      </c>
      <c r="R15" s="81">
        <f>+IF(K14=0,+R14,+LOOKUP(2,1/($K$4:K13&gt;0),$K$4:K13))</f>
        <v>523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1608</v>
      </c>
      <c r="I16" s="6"/>
      <c r="J16" s="37" t="s">
        <v>0</v>
      </c>
      <c r="K16" s="48">
        <f>SUM(K4:K15)</f>
        <v>1608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86</v>
      </c>
      <c r="C17" s="111">
        <f t="shared" ref="C17:G17" si="7">SMALL(C4:C15,COUNTIF(C4:C15,"&lt;=0")+1)</f>
        <v>91</v>
      </c>
      <c r="D17" s="111">
        <f t="shared" si="7"/>
        <v>85</v>
      </c>
      <c r="E17" s="111">
        <f t="shared" si="7"/>
        <v>87</v>
      </c>
      <c r="F17" s="111">
        <f t="shared" si="7"/>
        <v>86</v>
      </c>
      <c r="G17" s="111">
        <f t="shared" si="7"/>
        <v>87</v>
      </c>
      <c r="H17" s="111">
        <f>SMALL(H4:H15,COUNTIF(H4:H15,"&lt;=0")+1)</f>
        <v>523</v>
      </c>
      <c r="I17" s="6"/>
      <c r="J17" s="30" t="s">
        <v>5</v>
      </c>
      <c r="K17" s="31">
        <f>SMALL(K4:K15,COUNTIF(K4:K15,"&lt;=0")+1)</f>
        <v>523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87.333333333333329</v>
      </c>
      <c r="C18" s="71">
        <f t="shared" si="8"/>
        <v>91.333333333333329</v>
      </c>
      <c r="D18" s="71">
        <f t="shared" si="8"/>
        <v>88</v>
      </c>
      <c r="E18" s="71">
        <f t="shared" si="8"/>
        <v>88.333333333333329</v>
      </c>
      <c r="F18" s="71">
        <f t="shared" si="8"/>
        <v>90</v>
      </c>
      <c r="G18" s="71">
        <f t="shared" si="8"/>
        <v>91</v>
      </c>
      <c r="H18" s="71">
        <f t="shared" si="8"/>
        <v>536</v>
      </c>
      <c r="I18" s="6"/>
      <c r="J18" s="32" t="s">
        <v>6</v>
      </c>
      <c r="K18" s="33">
        <f>AVERAGEIF(K4:K15,"&gt;0")</f>
        <v>536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88</v>
      </c>
      <c r="C19" s="71">
        <f t="array" ref="C19">+MEDIAN(IF(C4:C15&lt;&gt;0,C4:C15))</f>
        <v>91</v>
      </c>
      <c r="D19" s="71">
        <f t="array" ref="D19">+MEDIAN(IF(D4:D15&lt;&gt;0,D4:D15))</f>
        <v>89</v>
      </c>
      <c r="E19" s="71">
        <f t="array" ref="E19">+MEDIAN(IF(E4:E15&lt;&gt;0,E4:E15))</f>
        <v>89</v>
      </c>
      <c r="F19" s="71">
        <f t="array" ref="F19">+MEDIAN(IF(F4:F15&lt;&gt;0,F4:F15))</f>
        <v>92</v>
      </c>
      <c r="G19" s="71">
        <f t="array" ref="G19">+MEDIAN(IF(G4:G15&lt;&gt;0,G4:G15))</f>
        <v>93</v>
      </c>
      <c r="H19" s="71">
        <f t="array" ref="H19">+MEDIAN(IF(H4:H15&lt;&gt;0,H4:H15))</f>
        <v>542</v>
      </c>
      <c r="I19" s="6"/>
      <c r="J19" s="32" t="s">
        <v>7</v>
      </c>
      <c r="K19" s="33">
        <f t="array" ref="K19">+MEDIAN(IF(K4:K15&lt;&gt;0,K4:K15))</f>
        <v>542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88</v>
      </c>
      <c r="C20" s="104">
        <f t="shared" si="9"/>
        <v>92</v>
      </c>
      <c r="D20" s="104">
        <f t="shared" si="9"/>
        <v>90</v>
      </c>
      <c r="E20" s="104">
        <f t="shared" si="9"/>
        <v>89</v>
      </c>
      <c r="F20" s="104">
        <f t="shared" si="9"/>
        <v>92</v>
      </c>
      <c r="G20" s="104">
        <f t="shared" si="9"/>
        <v>93</v>
      </c>
      <c r="H20" s="104">
        <f t="shared" si="9"/>
        <v>543</v>
      </c>
      <c r="I20" s="6"/>
      <c r="J20" s="32" t="s">
        <v>8</v>
      </c>
      <c r="K20" s="33">
        <f>+MAX(K4:K15)</f>
        <v>543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1.1547005383792517</v>
      </c>
      <c r="C21" s="120">
        <f t="array" ref="C21">+STDEV(IF(C4:C15&gt;0,C4:C15))</f>
        <v>0.57735026918962573</v>
      </c>
      <c r="D21" s="120">
        <f t="array" ref="D21">+STDEV(IF(D4:D15&gt;0,D4:D15))</f>
        <v>2.6457513110645907</v>
      </c>
      <c r="E21" s="120">
        <f t="array" ref="E21">+STDEV(IF(E4:E15&gt;0,E4:E15))</f>
        <v>1.1547005383792517</v>
      </c>
      <c r="F21" s="120">
        <f t="array" ref="F21">+STDEV(IF(F4:F15&gt;0,F4:F15))</f>
        <v>3.4641016151377544</v>
      </c>
      <c r="G21" s="120">
        <f t="array" ref="G21">+STDEV(IF(G4:G15&gt;0,G4:G15))</f>
        <v>3.4641016151377544</v>
      </c>
      <c r="H21" s="120">
        <f t="array" ref="H21">+STDEV(IF(H4:H15&gt;0,H4:H15))</f>
        <v>11.269427669584644</v>
      </c>
      <c r="I21" s="6"/>
      <c r="J21" s="32" t="s">
        <v>9</v>
      </c>
      <c r="K21" s="119">
        <f t="array" ref="K21">+STDEV(IF(K4:K15&gt;0,K4:K15))</f>
        <v>11.269427669584644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2.2900763358778626E-2</v>
      </c>
      <c r="C22" s="114">
        <f t="shared" ref="C22:H22" si="10">+(C20-C17)/C18</f>
        <v>1.0948905109489052E-2</v>
      </c>
      <c r="D22" s="114">
        <f t="shared" si="10"/>
        <v>5.6818181818181816E-2</v>
      </c>
      <c r="E22" s="114">
        <f t="shared" si="10"/>
        <v>2.2641509433962266E-2</v>
      </c>
      <c r="F22" s="114">
        <f t="shared" si="10"/>
        <v>6.6666666666666666E-2</v>
      </c>
      <c r="G22" s="114">
        <f t="shared" si="10"/>
        <v>6.5934065934065936E-2</v>
      </c>
      <c r="H22" s="114">
        <f t="shared" si="10"/>
        <v>3.7313432835820892E-2</v>
      </c>
      <c r="I22" s="6"/>
      <c r="J22" s="34" t="s">
        <v>4</v>
      </c>
      <c r="K22" s="35">
        <f>+K21/K18</f>
        <v>2.102505162235941E-2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16836</v>
      </c>
      <c r="B2" s="13" t="s">
        <v>59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83</v>
      </c>
      <c r="D4" s="164">
        <v>84</v>
      </c>
      <c r="E4" s="164">
        <v>85</v>
      </c>
      <c r="F4" s="164">
        <v>81</v>
      </c>
      <c r="G4" s="164">
        <v>83</v>
      </c>
      <c r="H4" s="176">
        <f>+SUM(B4:G4)</f>
        <v>496</v>
      </c>
      <c r="I4" s="82"/>
      <c r="J4" s="59">
        <f>+TOTALES!$D$4</f>
        <v>46033</v>
      </c>
      <c r="K4" s="69">
        <f>+H4</f>
        <v>496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85</v>
      </c>
      <c r="T4" s="127">
        <f>IF(H4=0,0,+((+S4-MIN(B4:G4))/AVERAGE(B4:G4)))</f>
        <v>6.048387096774193E-2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84</v>
      </c>
      <c r="D5" s="164">
        <v>84</v>
      </c>
      <c r="E5" s="164">
        <v>89</v>
      </c>
      <c r="F5" s="164">
        <v>78</v>
      </c>
      <c r="G5" s="164">
        <v>78</v>
      </c>
      <c r="H5" s="176">
        <f t="shared" ref="H5:H15" si="2">+SUM(B5:G5)</f>
        <v>503</v>
      </c>
      <c r="I5" s="82"/>
      <c r="J5" s="59">
        <f>+TOTALES!$E$4</f>
        <v>46061</v>
      </c>
      <c r="K5" s="69">
        <f t="shared" ref="K5:K15" si="3">+H5</f>
        <v>503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90</v>
      </c>
      <c r="T5" s="127">
        <f t="shared" ref="T5:T15" si="5">IF(H5=0,0,+((+S5-MIN(B5:G5))/AVERAGE(B5:G5)))</f>
        <v>0.14314115308151093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85</v>
      </c>
      <c r="C6" s="164">
        <v>83</v>
      </c>
      <c r="D6" s="164">
        <v>84</v>
      </c>
      <c r="E6" s="164">
        <v>83</v>
      </c>
      <c r="F6" s="164">
        <v>87</v>
      </c>
      <c r="G6" s="164">
        <v>87</v>
      </c>
      <c r="H6" s="176">
        <f t="shared" si="2"/>
        <v>509</v>
      </c>
      <c r="I6" s="82"/>
      <c r="J6" s="59">
        <f>+TOTALES!$F$4</f>
        <v>46089</v>
      </c>
      <c r="K6" s="69">
        <f t="shared" si="3"/>
        <v>509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3</v>
      </c>
      <c r="P6" s="69">
        <f t="shared" si="0"/>
        <v>4</v>
      </c>
      <c r="Q6" s="71">
        <f>+K5</f>
        <v>503</v>
      </c>
      <c r="R6" s="71">
        <f>+K4</f>
        <v>496</v>
      </c>
      <c r="S6" s="118">
        <f t="shared" si="1"/>
        <v>87</v>
      </c>
      <c r="T6" s="127">
        <f t="shared" si="5"/>
        <v>4.7151277013752456E-2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509</v>
      </c>
      <c r="R7" s="71">
        <f>+IF(K6=0,+R6,+LOOKUP(2,1/($K$4:K5&gt;0),$K$4:K5))</f>
        <v>503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509</v>
      </c>
      <c r="R8" s="71">
        <f>+IF(K7=0,+R7,+LOOKUP(2,1/($K$4:K6&gt;0),$K$4:K6))</f>
        <v>503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509</v>
      </c>
      <c r="R9" s="71">
        <f>+IF(K8=0,+R8,+LOOKUP(2,1/($K$4:K7&gt;0),$K$4:K7))</f>
        <v>503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509</v>
      </c>
      <c r="R10" s="71">
        <f>+IF(K9=0,+R9,+LOOKUP(2,1/($K$4:K8&gt;0),$K$4:K8))</f>
        <v>503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509</v>
      </c>
      <c r="R11" s="71">
        <f>+IF(K10=0,+R10,+LOOKUP(2,1/($K$4:K9&gt;0),$K$4:K9))</f>
        <v>503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509</v>
      </c>
      <c r="R12" s="71">
        <f>+IF(K11=0,+R11,+LOOKUP(2,1/($K$4:K10&gt;0),$K$4:K10))</f>
        <v>503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509</v>
      </c>
      <c r="R13" s="71">
        <f>+IF(K12=0,+R12,+LOOKUP(2,1/($K$4:K11&gt;0),$K$4:K11))</f>
        <v>503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509</v>
      </c>
      <c r="R14" s="71">
        <f>+IF(K13=0,+R13,+LOOKUP(2,1/($K$4:K12&gt;0),$K$4:K12))</f>
        <v>503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509</v>
      </c>
      <c r="R15" s="81">
        <f>+IF(K14=0,+R14,+LOOKUP(2,1/($K$4:K13&gt;0),$K$4:K13))</f>
        <v>503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1508</v>
      </c>
      <c r="I16" s="6"/>
      <c r="J16" s="37" t="s">
        <v>0</v>
      </c>
      <c r="K16" s="48">
        <f>SUM(K4:K15)</f>
        <v>1508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3</v>
      </c>
      <c r="P16" s="78">
        <f t="shared" si="6"/>
        <v>8</v>
      </c>
      <c r="Q16" s="72"/>
      <c r="R16" s="72"/>
      <c r="S16" s="63">
        <f>+MAX(S4:S15)</f>
        <v>90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83</v>
      </c>
      <c r="D17" s="111">
        <f t="shared" si="7"/>
        <v>84</v>
      </c>
      <c r="E17" s="111">
        <f t="shared" si="7"/>
        <v>83</v>
      </c>
      <c r="F17" s="111">
        <f t="shared" si="7"/>
        <v>78</v>
      </c>
      <c r="G17" s="111">
        <f t="shared" si="7"/>
        <v>78</v>
      </c>
      <c r="H17" s="111">
        <f>SMALL(H4:H15,COUNTIF(H4:H15,"&lt;=0")+1)</f>
        <v>496</v>
      </c>
      <c r="I17" s="6"/>
      <c r="J17" s="30" t="s">
        <v>5</v>
      </c>
      <c r="K17" s="31">
        <f>SMALL(K4:K15,COUNTIF(K4:K15,"&lt;=0")+1)</f>
        <v>496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85</v>
      </c>
      <c r="C18" s="71">
        <f t="shared" si="8"/>
        <v>83.333333333333329</v>
      </c>
      <c r="D18" s="71">
        <f t="shared" si="8"/>
        <v>84</v>
      </c>
      <c r="E18" s="71">
        <f t="shared" si="8"/>
        <v>85.666666666666671</v>
      </c>
      <c r="F18" s="71">
        <f t="shared" si="8"/>
        <v>82</v>
      </c>
      <c r="G18" s="71">
        <f t="shared" si="8"/>
        <v>82.666666666666671</v>
      </c>
      <c r="H18" s="71">
        <f t="shared" si="8"/>
        <v>502.66666666666669</v>
      </c>
      <c r="I18" s="6"/>
      <c r="J18" s="32" t="s">
        <v>6</v>
      </c>
      <c r="K18" s="33">
        <f>AVERAGEIF(K4:K15,"&gt;0")</f>
        <v>502.66666666666669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85</v>
      </c>
      <c r="C19" s="71">
        <f t="array" ref="C19">+MEDIAN(IF(C4:C15&lt;&gt;0,C4:C15))</f>
        <v>83</v>
      </c>
      <c r="D19" s="71">
        <f t="array" ref="D19">+MEDIAN(IF(D4:D15&lt;&gt;0,D4:D15))</f>
        <v>84</v>
      </c>
      <c r="E19" s="71">
        <f t="array" ref="E19">+MEDIAN(IF(E4:E15&lt;&gt;0,E4:E15))</f>
        <v>85</v>
      </c>
      <c r="F19" s="71">
        <f t="array" ref="F19">+MEDIAN(IF(F4:F15&lt;&gt;0,F4:F15))</f>
        <v>81</v>
      </c>
      <c r="G19" s="71">
        <f t="array" ref="G19">+MEDIAN(IF(G4:G15&lt;&gt;0,G4:G15))</f>
        <v>83</v>
      </c>
      <c r="H19" s="71">
        <f t="array" ref="H19">+MEDIAN(IF(H4:H15&lt;&gt;0,H4:H15))</f>
        <v>503</v>
      </c>
      <c r="I19" s="6"/>
      <c r="J19" s="32" t="s">
        <v>7</v>
      </c>
      <c r="K19" s="33">
        <f t="array" ref="K19">+MEDIAN(IF(K4:K15&lt;&gt;0,K4:K15))</f>
        <v>503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90</v>
      </c>
      <c r="C20" s="104">
        <f t="shared" si="9"/>
        <v>84</v>
      </c>
      <c r="D20" s="104">
        <f t="shared" si="9"/>
        <v>84</v>
      </c>
      <c r="E20" s="104">
        <f t="shared" si="9"/>
        <v>89</v>
      </c>
      <c r="F20" s="104">
        <f t="shared" si="9"/>
        <v>87</v>
      </c>
      <c r="G20" s="104">
        <f t="shared" si="9"/>
        <v>87</v>
      </c>
      <c r="H20" s="104">
        <f t="shared" si="9"/>
        <v>509</v>
      </c>
      <c r="I20" s="6"/>
      <c r="J20" s="32" t="s">
        <v>8</v>
      </c>
      <c r="K20" s="33">
        <f>+MAX(K4:K15)</f>
        <v>509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5</v>
      </c>
      <c r="C21" s="120">
        <f t="array" ref="C21">+STDEV(IF(C4:C15&gt;0,C4:C15))</f>
        <v>0.57735026918962573</v>
      </c>
      <c r="D21" s="120">
        <f t="array" ref="D21">+STDEV(IF(D4:D15&gt;0,D4:D15))</f>
        <v>0</v>
      </c>
      <c r="E21" s="120">
        <f t="array" ref="E21">+STDEV(IF(E4:E15&gt;0,E4:E15))</f>
        <v>3.0550504633038931</v>
      </c>
      <c r="F21" s="120">
        <f t="array" ref="F21">+STDEV(IF(F4:F15&gt;0,F4:F15))</f>
        <v>4.5825756949558398</v>
      </c>
      <c r="G21" s="120">
        <f t="array" ref="G21">+STDEV(IF(G4:G15&gt;0,G4:G15))</f>
        <v>4.5092497528228943</v>
      </c>
      <c r="H21" s="120">
        <f t="array" ref="H21">+STDEV(IF(H4:H15&gt;0,H4:H15))</f>
        <v>6.5064070986477116</v>
      </c>
      <c r="I21" s="6"/>
      <c r="J21" s="32" t="s">
        <v>9</v>
      </c>
      <c r="K21" s="119">
        <f t="array" ref="K21">+STDEV(IF(K4:K15&gt;0,K4:K15))</f>
        <v>6.5064070986477116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0.11764705882352941</v>
      </c>
      <c r="C22" s="114">
        <f t="shared" ref="C22:H22" si="10">+(C20-C17)/C18</f>
        <v>1.2E-2</v>
      </c>
      <c r="D22" s="114">
        <f t="shared" si="10"/>
        <v>0</v>
      </c>
      <c r="E22" s="114">
        <f t="shared" si="10"/>
        <v>7.0038910505836577E-2</v>
      </c>
      <c r="F22" s="114">
        <f t="shared" si="10"/>
        <v>0.10975609756097561</v>
      </c>
      <c r="G22" s="114">
        <f t="shared" si="10"/>
        <v>0.10887096774193548</v>
      </c>
      <c r="H22" s="114">
        <f t="shared" si="10"/>
        <v>2.5862068965517241E-2</v>
      </c>
      <c r="I22" s="6"/>
      <c r="J22" s="34" t="s">
        <v>4</v>
      </c>
      <c r="K22" s="35">
        <f>+K21/K18</f>
        <v>1.2943780700227543E-2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style="27" bestFit="1" customWidth="1"/>
    <col min="21" max="16384" width="11.42578125" style="27"/>
  </cols>
  <sheetData>
    <row r="1" spans="1:21" ht="27.75" customHeight="1" x14ac:dyDescent="0.25">
      <c r="A1" s="124" t="str">
        <f>+TOTALES!D2</f>
        <v>Trofeo Regularidad</v>
      </c>
      <c r="C1" s="181">
        <f>+YEAR(A4)</f>
        <v>2026</v>
      </c>
      <c r="Q1" s="14"/>
      <c r="R1" s="14"/>
    </row>
    <row r="2" spans="1:21" s="46" customFormat="1" ht="25.5" x14ac:dyDescent="0.35">
      <c r="A2" s="128">
        <v>20690</v>
      </c>
      <c r="B2" s="13" t="s">
        <v>101</v>
      </c>
      <c r="C2" s="28"/>
      <c r="D2" s="28"/>
      <c r="E2" s="28"/>
      <c r="F2" s="28"/>
      <c r="G2" s="28"/>
      <c r="H2" s="28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U2" s="29"/>
    </row>
    <row r="3" spans="1:21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14"/>
    </row>
    <row r="4" spans="1:21" ht="18" customHeight="1" x14ac:dyDescent="0.25">
      <c r="A4" s="57">
        <f>+TOTALES!$D$4</f>
        <v>46033</v>
      </c>
      <c r="B4" s="164">
        <v>56</v>
      </c>
      <c r="C4" s="164">
        <v>52</v>
      </c>
      <c r="D4" s="164">
        <v>64</v>
      </c>
      <c r="E4" s="164">
        <v>63</v>
      </c>
      <c r="F4" s="164">
        <v>75</v>
      </c>
      <c r="G4" s="164">
        <v>66</v>
      </c>
      <c r="H4" s="167">
        <f>+SUM(B4:G4)</f>
        <v>376</v>
      </c>
      <c r="I4" s="82"/>
      <c r="J4" s="59">
        <f>+TOTALES!$D$4</f>
        <v>46033</v>
      </c>
      <c r="K4" s="69">
        <f>+H4</f>
        <v>376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75</v>
      </c>
      <c r="T4" s="127">
        <f>IF(H4=0,0,+((+S4-MIN(B4:G4))/AVERAGE(B4:G4)))</f>
        <v>0.36702127659574468</v>
      </c>
      <c r="U4" s="168"/>
    </row>
    <row r="5" spans="1:21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67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68"/>
    </row>
    <row r="6" spans="1:21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67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376</v>
      </c>
      <c r="S6" s="118">
        <f t="shared" si="1"/>
        <v>0</v>
      </c>
      <c r="T6" s="127">
        <f t="shared" si="5"/>
        <v>0</v>
      </c>
      <c r="U6" s="168"/>
    </row>
    <row r="7" spans="1:21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67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376</v>
      </c>
      <c r="S7" s="118">
        <f t="shared" si="1"/>
        <v>0</v>
      </c>
      <c r="T7" s="127">
        <f t="shared" si="5"/>
        <v>0</v>
      </c>
      <c r="U7" s="168"/>
    </row>
    <row r="8" spans="1:21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67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376</v>
      </c>
      <c r="S8" s="118">
        <f t="shared" si="1"/>
        <v>0</v>
      </c>
      <c r="T8" s="127">
        <f t="shared" si="5"/>
        <v>0</v>
      </c>
      <c r="U8" s="168"/>
    </row>
    <row r="9" spans="1:21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67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376</v>
      </c>
      <c r="S9" s="118">
        <f t="shared" si="1"/>
        <v>0</v>
      </c>
      <c r="T9" s="127">
        <f t="shared" si="5"/>
        <v>0</v>
      </c>
      <c r="U9" s="168"/>
    </row>
    <row r="10" spans="1:21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67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376</v>
      </c>
      <c r="S10" s="118">
        <f t="shared" si="1"/>
        <v>0</v>
      </c>
      <c r="T10" s="127">
        <f t="shared" si="5"/>
        <v>0</v>
      </c>
      <c r="U10" s="168"/>
    </row>
    <row r="11" spans="1:21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67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376</v>
      </c>
      <c r="S11" s="118">
        <f t="shared" si="1"/>
        <v>0</v>
      </c>
      <c r="T11" s="127">
        <f t="shared" si="5"/>
        <v>0</v>
      </c>
      <c r="U11" s="168"/>
    </row>
    <row r="12" spans="1:21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67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376</v>
      </c>
      <c r="S12" s="118">
        <f t="shared" si="1"/>
        <v>0</v>
      </c>
      <c r="T12" s="127">
        <f t="shared" si="5"/>
        <v>0</v>
      </c>
      <c r="U12" s="168"/>
    </row>
    <row r="13" spans="1:21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67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376</v>
      </c>
      <c r="S13" s="118">
        <f t="shared" si="1"/>
        <v>0</v>
      </c>
      <c r="T13" s="127">
        <f t="shared" si="5"/>
        <v>0</v>
      </c>
      <c r="U13" s="168"/>
    </row>
    <row r="14" spans="1:21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67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376</v>
      </c>
      <c r="S14" s="118">
        <f t="shared" si="1"/>
        <v>0</v>
      </c>
      <c r="T14" s="127">
        <f t="shared" si="5"/>
        <v>0</v>
      </c>
      <c r="U14" s="168"/>
    </row>
    <row r="15" spans="1:21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69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376</v>
      </c>
      <c r="S15" s="116">
        <f t="shared" si="1"/>
        <v>0</v>
      </c>
      <c r="T15" s="129">
        <f t="shared" si="5"/>
        <v>0</v>
      </c>
      <c r="U15" s="168"/>
    </row>
    <row r="16" spans="1:21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170">
        <f>SUM(H4:H15)</f>
        <v>376</v>
      </c>
      <c r="I16" s="6"/>
      <c r="J16" s="37" t="s">
        <v>0</v>
      </c>
      <c r="K16" s="48">
        <f>SUM(K4:K15)</f>
        <v>376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75</v>
      </c>
      <c r="T16" s="127"/>
    </row>
    <row r="17" spans="1:21" ht="18" customHeight="1" x14ac:dyDescent="0.25">
      <c r="A17" s="110" t="s">
        <v>5</v>
      </c>
      <c r="B17" s="111">
        <f>SMALL(B4:B15,COUNTIF(B4:B15,"&lt;=0")+1)</f>
        <v>56</v>
      </c>
      <c r="C17" s="111">
        <f t="shared" ref="C17:G17" si="7">SMALL(C4:C15,COUNTIF(C4:C15,"&lt;=0")+1)</f>
        <v>52</v>
      </c>
      <c r="D17" s="111">
        <f t="shared" si="7"/>
        <v>64</v>
      </c>
      <c r="E17" s="111">
        <f t="shared" si="7"/>
        <v>63</v>
      </c>
      <c r="F17" s="111">
        <f t="shared" si="7"/>
        <v>75</v>
      </c>
      <c r="G17" s="111">
        <f t="shared" si="7"/>
        <v>66</v>
      </c>
      <c r="H17" s="111">
        <f>SMALL(H4:H15,COUNTIF(H4:H15,"&lt;=0")+1)</f>
        <v>376</v>
      </c>
      <c r="I17" s="6"/>
      <c r="J17" s="30" t="s">
        <v>5</v>
      </c>
      <c r="K17" s="31">
        <f>SMALL(K4:K15,COUNTIF(K4:K15,"&lt;=0")+1)</f>
        <v>376</v>
      </c>
      <c r="L17" s="72"/>
      <c r="M17" s="72"/>
      <c r="N17" s="72"/>
      <c r="O17" s="72"/>
      <c r="P17" s="72"/>
      <c r="Q17" s="79"/>
      <c r="R17" s="72"/>
    </row>
    <row r="18" spans="1:21" ht="18" customHeight="1" x14ac:dyDescent="0.25">
      <c r="A18" s="112" t="s">
        <v>6</v>
      </c>
      <c r="B18" s="71">
        <f t="shared" ref="B18:H18" si="8">AVERAGEIF(B4:B15,"&gt;0")</f>
        <v>56</v>
      </c>
      <c r="C18" s="71">
        <f t="shared" si="8"/>
        <v>52</v>
      </c>
      <c r="D18" s="71">
        <f t="shared" si="8"/>
        <v>64</v>
      </c>
      <c r="E18" s="71">
        <f t="shared" si="8"/>
        <v>63</v>
      </c>
      <c r="F18" s="71">
        <f t="shared" si="8"/>
        <v>75</v>
      </c>
      <c r="G18" s="71">
        <f t="shared" si="8"/>
        <v>66</v>
      </c>
      <c r="H18" s="71">
        <f t="shared" si="8"/>
        <v>376</v>
      </c>
      <c r="I18" s="6"/>
      <c r="J18" s="32" t="s">
        <v>6</v>
      </c>
      <c r="K18" s="33">
        <f>AVERAGEIF(K4:K15,"&gt;0")</f>
        <v>376</v>
      </c>
      <c r="L18" s="72"/>
      <c r="M18" s="72"/>
      <c r="N18" s="72"/>
      <c r="O18" s="72"/>
      <c r="P18" s="72"/>
      <c r="Q18" s="79"/>
      <c r="R18" s="72"/>
    </row>
    <row r="19" spans="1:21" ht="18" customHeight="1" x14ac:dyDescent="0.25">
      <c r="A19" s="112" t="s">
        <v>7</v>
      </c>
      <c r="B19" s="71">
        <f t="array" ref="B19">+MEDIAN(IF(B4:B15&lt;&gt;0,B4:B15))</f>
        <v>56</v>
      </c>
      <c r="C19" s="71">
        <f t="array" ref="C19">+MEDIAN(IF(C4:C15&lt;&gt;0,C4:C15))</f>
        <v>52</v>
      </c>
      <c r="D19" s="71">
        <f t="array" ref="D19">+MEDIAN(IF(D4:D15&lt;&gt;0,D4:D15))</f>
        <v>64</v>
      </c>
      <c r="E19" s="71">
        <f t="array" ref="E19">+MEDIAN(IF(E4:E15&lt;&gt;0,E4:E15))</f>
        <v>63</v>
      </c>
      <c r="F19" s="71">
        <f t="array" ref="F19">+MEDIAN(IF(F4:F15&lt;&gt;0,F4:F15))</f>
        <v>75</v>
      </c>
      <c r="G19" s="71">
        <f t="array" ref="G19">+MEDIAN(IF(G4:G15&lt;&gt;0,G4:G15))</f>
        <v>66</v>
      </c>
      <c r="H19" s="71">
        <f t="array" ref="H19">+MEDIAN(IF(H4:H15&lt;&gt;0,H4:H15))</f>
        <v>376</v>
      </c>
      <c r="I19" s="6"/>
      <c r="J19" s="32" t="s">
        <v>7</v>
      </c>
      <c r="K19" s="33">
        <f t="array" ref="K19">+MEDIAN(IF(K4:K15&lt;&gt;0,K4:K15))</f>
        <v>376</v>
      </c>
      <c r="L19" s="72"/>
      <c r="M19" s="79"/>
      <c r="N19" s="72"/>
      <c r="O19" s="72"/>
      <c r="P19" s="72"/>
      <c r="Q19" s="72"/>
      <c r="R19" s="72"/>
    </row>
    <row r="20" spans="1:21" ht="18" customHeight="1" x14ac:dyDescent="0.25">
      <c r="A20" s="115" t="s">
        <v>8</v>
      </c>
      <c r="B20" s="104">
        <f t="shared" ref="B20:H20" si="9">+MAX(B4:B15)</f>
        <v>56</v>
      </c>
      <c r="C20" s="104">
        <f t="shared" si="9"/>
        <v>52</v>
      </c>
      <c r="D20" s="104">
        <f t="shared" si="9"/>
        <v>64</v>
      </c>
      <c r="E20" s="104">
        <f t="shared" si="9"/>
        <v>63</v>
      </c>
      <c r="F20" s="104">
        <f t="shared" si="9"/>
        <v>75</v>
      </c>
      <c r="G20" s="104">
        <f t="shared" si="9"/>
        <v>66</v>
      </c>
      <c r="H20" s="104">
        <f t="shared" si="9"/>
        <v>376</v>
      </c>
      <c r="I20" s="6"/>
      <c r="J20" s="32" t="s">
        <v>8</v>
      </c>
      <c r="K20" s="33">
        <f>+MAX(K4:K15)</f>
        <v>376</v>
      </c>
      <c r="L20" s="72"/>
      <c r="M20" s="72"/>
      <c r="N20" s="72"/>
      <c r="O20" s="72"/>
      <c r="P20" s="72"/>
      <c r="Q20" s="72"/>
      <c r="R20" s="72"/>
    </row>
    <row r="21" spans="1:21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</row>
    <row r="22" spans="1:21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>
        <f>+(K20-K17)/K18</f>
        <v>0</v>
      </c>
      <c r="O22" s="65"/>
      <c r="P22" s="65"/>
    </row>
    <row r="23" spans="1:21" ht="18" customHeight="1" thickTop="1" x14ac:dyDescent="0.2">
      <c r="A23" s="18"/>
      <c r="B23" s="19"/>
      <c r="C23" s="19"/>
      <c r="D23" s="19"/>
      <c r="E23" s="19"/>
      <c r="F23" s="19"/>
      <c r="G23" s="19"/>
      <c r="H23" s="171"/>
      <c r="I23" s="6"/>
    </row>
    <row r="24" spans="1:21" ht="18" customHeight="1" x14ac:dyDescent="0.2">
      <c r="A24" s="18"/>
      <c r="B24" s="19"/>
      <c r="C24" s="19"/>
      <c r="D24" s="19"/>
      <c r="E24" s="19"/>
      <c r="F24" s="19"/>
      <c r="G24" s="19"/>
      <c r="H24" s="171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25"/>
      <c r="U24" s="25"/>
    </row>
    <row r="25" spans="1:21" ht="18" customHeight="1" x14ac:dyDescent="0.2">
      <c r="A25" s="18"/>
      <c r="B25" s="19"/>
      <c r="C25" s="19"/>
      <c r="D25" s="19"/>
      <c r="E25" s="19"/>
      <c r="F25" s="19"/>
      <c r="G25" s="19"/>
      <c r="H25" s="171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spans="1:21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</row>
    <row r="27" spans="1:21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</row>
    <row r="28" spans="1:21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</row>
    <row r="29" spans="1:21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64"/>
      <c r="U29" s="64"/>
    </row>
    <row r="30" spans="1:21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64"/>
      <c r="U30" s="64"/>
    </row>
    <row r="31" spans="1:21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64"/>
      <c r="U31" s="64"/>
    </row>
    <row r="32" spans="1:21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64"/>
      <c r="U32" s="64"/>
    </row>
    <row r="33" spans="1:21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64"/>
      <c r="U33" s="64"/>
    </row>
    <row r="34" spans="1:21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64"/>
      <c r="U34" s="64"/>
    </row>
    <row r="35" spans="1:21" ht="15.75" x14ac:dyDescent="0.25">
      <c r="O35" s="16"/>
      <c r="S35" s="64"/>
      <c r="T35" s="64"/>
      <c r="U35" s="64"/>
    </row>
    <row r="36" spans="1:21" x14ac:dyDescent="0.2">
      <c r="S36" s="64"/>
      <c r="T36" s="64"/>
      <c r="U36" s="64"/>
    </row>
    <row r="37" spans="1:21" ht="15.75" x14ac:dyDescent="0.25">
      <c r="O37" s="65"/>
      <c r="P37" s="163"/>
      <c r="S37" s="64"/>
      <c r="T37" s="64"/>
      <c r="U37" s="64"/>
    </row>
    <row r="38" spans="1:21" x14ac:dyDescent="0.2">
      <c r="S38" s="64"/>
      <c r="T38" s="64"/>
      <c r="U38" s="64"/>
    </row>
    <row r="39" spans="1:21" x14ac:dyDescent="0.2">
      <c r="S39" s="64"/>
      <c r="T39" s="64"/>
      <c r="U39" s="64"/>
    </row>
    <row r="40" spans="1:21" x14ac:dyDescent="0.2">
      <c r="S40" s="25"/>
      <c r="T40" s="25"/>
      <c r="U40" s="25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25762</v>
      </c>
      <c r="B2" s="13" t="s">
        <v>102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87</v>
      </c>
      <c r="D4" s="164">
        <v>80</v>
      </c>
      <c r="E4" s="164">
        <v>78</v>
      </c>
      <c r="F4" s="164">
        <v>86</v>
      </c>
      <c r="G4" s="164">
        <v>78</v>
      </c>
      <c r="H4" s="176">
        <f>+SUM(B4:G4)</f>
        <v>489</v>
      </c>
      <c r="I4" s="82"/>
      <c r="J4" s="59">
        <f>+TOTALES!$D$4</f>
        <v>46033</v>
      </c>
      <c r="K4" s="69">
        <f>+H4</f>
        <v>489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87</v>
      </c>
      <c r="T4" s="127">
        <f>IF(H4=0,0,+((+S4-MIN(B4:G4))/AVERAGE(B4:G4)))</f>
        <v>0.11042944785276074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489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489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489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489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489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489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489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489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489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489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489</v>
      </c>
      <c r="I16" s="6"/>
      <c r="J16" s="37" t="s">
        <v>0</v>
      </c>
      <c r="K16" s="48">
        <f>SUM(K4:K15)</f>
        <v>489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87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87</v>
      </c>
      <c r="D17" s="111">
        <f t="shared" si="7"/>
        <v>80</v>
      </c>
      <c r="E17" s="111">
        <f t="shared" si="7"/>
        <v>78</v>
      </c>
      <c r="F17" s="111">
        <f t="shared" si="7"/>
        <v>86</v>
      </c>
      <c r="G17" s="111">
        <f t="shared" si="7"/>
        <v>78</v>
      </c>
      <c r="H17" s="111">
        <f>SMALL(H4:H15,COUNTIF(H4:H15,"&lt;=0")+1)</f>
        <v>489</v>
      </c>
      <c r="I17" s="6"/>
      <c r="J17" s="30" t="s">
        <v>5</v>
      </c>
      <c r="K17" s="31">
        <f>SMALL(K4:K15,COUNTIF(K4:K15,"&lt;=0")+1)</f>
        <v>489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80</v>
      </c>
      <c r="C18" s="71">
        <f t="shared" si="8"/>
        <v>87</v>
      </c>
      <c r="D18" s="71">
        <f t="shared" si="8"/>
        <v>80</v>
      </c>
      <c r="E18" s="71">
        <f t="shared" si="8"/>
        <v>78</v>
      </c>
      <c r="F18" s="71">
        <f t="shared" si="8"/>
        <v>86</v>
      </c>
      <c r="G18" s="71">
        <f t="shared" si="8"/>
        <v>78</v>
      </c>
      <c r="H18" s="71">
        <f t="shared" si="8"/>
        <v>489</v>
      </c>
      <c r="I18" s="6"/>
      <c r="J18" s="32" t="s">
        <v>6</v>
      </c>
      <c r="K18" s="33">
        <f>AVERAGEIF(K4:K15,"&gt;0")</f>
        <v>489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80</v>
      </c>
      <c r="C19" s="71">
        <f t="array" ref="C19">+MEDIAN(IF(C4:C15&lt;&gt;0,C4:C15))</f>
        <v>87</v>
      </c>
      <c r="D19" s="71">
        <f t="array" ref="D19">+MEDIAN(IF(D4:D15&lt;&gt;0,D4:D15))</f>
        <v>80</v>
      </c>
      <c r="E19" s="71">
        <f t="array" ref="E19">+MEDIAN(IF(E4:E15&lt;&gt;0,E4:E15))</f>
        <v>78</v>
      </c>
      <c r="F19" s="71">
        <f t="array" ref="F19">+MEDIAN(IF(F4:F15&lt;&gt;0,F4:F15))</f>
        <v>86</v>
      </c>
      <c r="G19" s="71">
        <f t="array" ref="G19">+MEDIAN(IF(G4:G15&lt;&gt;0,G4:G15))</f>
        <v>78</v>
      </c>
      <c r="H19" s="71">
        <f t="array" ref="H19">+MEDIAN(IF(H4:H15&lt;&gt;0,H4:H15))</f>
        <v>489</v>
      </c>
      <c r="I19" s="6"/>
      <c r="J19" s="32" t="s">
        <v>7</v>
      </c>
      <c r="K19" s="33">
        <f t="array" ref="K19">+MEDIAN(IF(K4:K15&lt;&gt;0,K4:K15))</f>
        <v>489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80</v>
      </c>
      <c r="C20" s="104">
        <f t="shared" si="9"/>
        <v>87</v>
      </c>
      <c r="D20" s="104">
        <f t="shared" si="9"/>
        <v>80</v>
      </c>
      <c r="E20" s="104">
        <f t="shared" si="9"/>
        <v>78</v>
      </c>
      <c r="F20" s="104">
        <f t="shared" si="9"/>
        <v>86</v>
      </c>
      <c r="G20" s="104">
        <f t="shared" si="9"/>
        <v>78</v>
      </c>
      <c r="H20" s="104">
        <f t="shared" si="9"/>
        <v>489</v>
      </c>
      <c r="I20" s="6"/>
      <c r="J20" s="32" t="s">
        <v>8</v>
      </c>
      <c r="K20" s="33">
        <f>+MAX(K4:K15)</f>
        <v>489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</row>
    <row r="33" spans="1:19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</row>
    <row r="34" spans="1:19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</row>
    <row r="35" spans="1:19" ht="15.75" x14ac:dyDescent="0.25">
      <c r="O35" s="16"/>
      <c r="S35" s="64"/>
    </row>
    <row r="36" spans="1:19" x14ac:dyDescent="0.2">
      <c r="S36" s="64"/>
    </row>
    <row r="37" spans="1:19" ht="15.75" x14ac:dyDescent="0.25">
      <c r="O37" s="65"/>
      <c r="P37" s="163"/>
      <c r="S37" s="64"/>
    </row>
    <row r="38" spans="1:19" x14ac:dyDescent="0.2">
      <c r="S38" s="64"/>
    </row>
    <row r="39" spans="1:19" x14ac:dyDescent="0.2">
      <c r="S39" s="64"/>
    </row>
    <row r="40" spans="1:19" x14ac:dyDescent="0.2">
      <c r="S40" s="25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7296</v>
      </c>
      <c r="B2" s="13" t="s">
        <v>60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88</v>
      </c>
      <c r="D4" s="164">
        <v>94</v>
      </c>
      <c r="E4" s="164">
        <v>91</v>
      </c>
      <c r="F4" s="164">
        <v>92</v>
      </c>
      <c r="G4" s="164">
        <v>89</v>
      </c>
      <c r="H4" s="176">
        <f>+SUM(B4:G4)</f>
        <v>546</v>
      </c>
      <c r="I4" s="82"/>
      <c r="J4" s="59">
        <f>+TOTALES!$D$4</f>
        <v>46033</v>
      </c>
      <c r="K4" s="69">
        <f>+H4</f>
        <v>546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94</v>
      </c>
      <c r="T4" s="127">
        <f>IF(H4=0,0,+((+S4-MIN(B4:G4))/AVERAGE(B4:G4)))</f>
        <v>6.5934065934065936E-2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87</v>
      </c>
      <c r="C5" s="164">
        <v>88</v>
      </c>
      <c r="D5" s="164">
        <v>89</v>
      </c>
      <c r="E5" s="164">
        <v>94</v>
      </c>
      <c r="F5" s="164">
        <v>91</v>
      </c>
      <c r="G5" s="164">
        <v>86</v>
      </c>
      <c r="H5" s="176">
        <f t="shared" ref="H5:H15" si="2">+SUM(B5:G5)</f>
        <v>535</v>
      </c>
      <c r="I5" s="82"/>
      <c r="J5" s="59">
        <f>+TOTALES!$E$4</f>
        <v>46061</v>
      </c>
      <c r="K5" s="69">
        <f t="shared" ref="K5:K15" si="3">+H5</f>
        <v>535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8.9719626168224292E-2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85</v>
      </c>
      <c r="C6" s="164">
        <v>85</v>
      </c>
      <c r="D6" s="164">
        <v>92</v>
      </c>
      <c r="E6" s="164">
        <v>93</v>
      </c>
      <c r="F6" s="164">
        <v>90</v>
      </c>
      <c r="G6" s="164">
        <v>85</v>
      </c>
      <c r="H6" s="176">
        <f t="shared" si="2"/>
        <v>530</v>
      </c>
      <c r="I6" s="82"/>
      <c r="J6" s="59">
        <f>+TOTALES!$F$4</f>
        <v>46089</v>
      </c>
      <c r="K6" s="69">
        <f t="shared" si="3"/>
        <v>530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535</v>
      </c>
      <c r="R6" s="71">
        <f>+K4</f>
        <v>546</v>
      </c>
      <c r="S6" s="118">
        <f t="shared" si="1"/>
        <v>93</v>
      </c>
      <c r="T6" s="127">
        <f t="shared" si="5"/>
        <v>9.0566037735849064E-2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84</v>
      </c>
      <c r="C7" s="164">
        <v>81</v>
      </c>
      <c r="D7" s="164">
        <v>86</v>
      </c>
      <c r="E7" s="164">
        <v>88</v>
      </c>
      <c r="F7" s="164">
        <v>91</v>
      </c>
      <c r="G7" s="164">
        <v>92</v>
      </c>
      <c r="H7" s="176">
        <f t="shared" si="2"/>
        <v>522</v>
      </c>
      <c r="I7" s="82"/>
      <c r="J7" s="59">
        <f>+TOTALES!$G$4</f>
        <v>46124</v>
      </c>
      <c r="K7" s="69">
        <f t="shared" si="3"/>
        <v>522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530</v>
      </c>
      <c r="R7" s="71">
        <f>+IF(K6=0,+R6,+LOOKUP(2,1/($K$4:K5&gt;0),$K$4:K5))</f>
        <v>535</v>
      </c>
      <c r="S7" s="118">
        <f t="shared" si="1"/>
        <v>92</v>
      </c>
      <c r="T7" s="127">
        <f t="shared" si="5"/>
        <v>0.12643678160919541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522</v>
      </c>
      <c r="R8" s="71">
        <f>+IF(K7=0,+R7,+LOOKUP(2,1/($K$4:K6&gt;0),$K$4:K6))</f>
        <v>530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522</v>
      </c>
      <c r="R9" s="71">
        <f>+IF(K8=0,+R8,+LOOKUP(2,1/($K$4:K7&gt;0),$K$4:K7))</f>
        <v>530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522</v>
      </c>
      <c r="R10" s="71">
        <f>+IF(K9=0,+R9,+LOOKUP(2,1/($K$4:K8&gt;0),$K$4:K8))</f>
        <v>530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522</v>
      </c>
      <c r="R11" s="71">
        <f>+IF(K10=0,+R10,+LOOKUP(2,1/($K$4:K9&gt;0),$K$4:K9))</f>
        <v>530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522</v>
      </c>
      <c r="R12" s="71">
        <f>+IF(K11=0,+R11,+LOOKUP(2,1/($K$4:K10&gt;0),$K$4:K10))</f>
        <v>530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522</v>
      </c>
      <c r="R13" s="71">
        <f>+IF(K12=0,+R12,+LOOKUP(2,1/($K$4:K11&gt;0),$K$4:K11))</f>
        <v>530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522</v>
      </c>
      <c r="R14" s="71">
        <f>+IF(K13=0,+R13,+LOOKUP(2,1/($K$4:K12&gt;0),$K$4:K12))</f>
        <v>530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522</v>
      </c>
      <c r="R15" s="81">
        <f>+IF(K14=0,+R14,+LOOKUP(2,1/($K$4:K13&gt;0),$K$4:K13))</f>
        <v>530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2133</v>
      </c>
      <c r="I16" s="6"/>
      <c r="J16" s="37" t="s">
        <v>0</v>
      </c>
      <c r="K16" s="48">
        <f>SUM(K4:K15)</f>
        <v>2133</v>
      </c>
      <c r="L16" s="77">
        <f>SUM(L4:L15)</f>
        <v>4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4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84</v>
      </c>
      <c r="C17" s="111">
        <f t="shared" ref="C17:G17" si="7">SMALL(C4:C15,COUNTIF(C4:C15,"&lt;=0")+1)</f>
        <v>81</v>
      </c>
      <c r="D17" s="111">
        <f t="shared" si="7"/>
        <v>86</v>
      </c>
      <c r="E17" s="111">
        <f t="shared" si="7"/>
        <v>88</v>
      </c>
      <c r="F17" s="111">
        <f t="shared" si="7"/>
        <v>90</v>
      </c>
      <c r="G17" s="111">
        <f t="shared" si="7"/>
        <v>85</v>
      </c>
      <c r="H17" s="111">
        <f>SMALL(H4:H15,COUNTIF(H4:H15,"&lt;=0")+1)</f>
        <v>522</v>
      </c>
      <c r="I17" s="6"/>
      <c r="J17" s="30" t="s">
        <v>5</v>
      </c>
      <c r="K17" s="31">
        <f>SMALL(K4:K15,COUNTIF(K4:K15,"&lt;=0")+1)</f>
        <v>522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87</v>
      </c>
      <c r="C18" s="71">
        <f t="shared" si="8"/>
        <v>85.5</v>
      </c>
      <c r="D18" s="71">
        <f t="shared" si="8"/>
        <v>90.25</v>
      </c>
      <c r="E18" s="71">
        <f t="shared" si="8"/>
        <v>91.5</v>
      </c>
      <c r="F18" s="71">
        <f t="shared" si="8"/>
        <v>91</v>
      </c>
      <c r="G18" s="71">
        <f t="shared" si="8"/>
        <v>88</v>
      </c>
      <c r="H18" s="71">
        <f t="shared" si="8"/>
        <v>533.25</v>
      </c>
      <c r="I18" s="6"/>
      <c r="J18" s="32" t="s">
        <v>6</v>
      </c>
      <c r="K18" s="33">
        <f>AVERAGEIF(K4:K15,"&gt;0")</f>
        <v>533.25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86</v>
      </c>
      <c r="C19" s="71">
        <f t="array" ref="C19">+MEDIAN(IF(C4:C15&lt;&gt;0,C4:C15))</f>
        <v>86.5</v>
      </c>
      <c r="D19" s="71">
        <f t="array" ref="D19">+MEDIAN(IF(D4:D15&lt;&gt;0,D4:D15))</f>
        <v>90.5</v>
      </c>
      <c r="E19" s="71">
        <f t="array" ref="E19">+MEDIAN(IF(E4:E15&lt;&gt;0,E4:E15))</f>
        <v>92</v>
      </c>
      <c r="F19" s="71">
        <f t="array" ref="F19">+MEDIAN(IF(F4:F15&lt;&gt;0,F4:F15))</f>
        <v>91</v>
      </c>
      <c r="G19" s="71">
        <f t="array" ref="G19">+MEDIAN(IF(G4:G15&lt;&gt;0,G4:G15))</f>
        <v>87.5</v>
      </c>
      <c r="H19" s="71">
        <f t="array" ref="H19">+MEDIAN(IF(H4:H15&lt;&gt;0,H4:H15))</f>
        <v>532.5</v>
      </c>
      <c r="I19" s="6"/>
      <c r="J19" s="32" t="s">
        <v>7</v>
      </c>
      <c r="K19" s="33">
        <f t="array" ref="K19">+MEDIAN(IF(K4:K15&lt;&gt;0,K4:K15))</f>
        <v>532.5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92</v>
      </c>
      <c r="C20" s="104">
        <f t="shared" si="9"/>
        <v>88</v>
      </c>
      <c r="D20" s="104">
        <f t="shared" si="9"/>
        <v>94</v>
      </c>
      <c r="E20" s="104">
        <f t="shared" si="9"/>
        <v>94</v>
      </c>
      <c r="F20" s="104">
        <f t="shared" si="9"/>
        <v>92</v>
      </c>
      <c r="G20" s="104">
        <f t="shared" si="9"/>
        <v>92</v>
      </c>
      <c r="H20" s="104">
        <f t="shared" si="9"/>
        <v>546</v>
      </c>
      <c r="I20" s="6"/>
      <c r="J20" s="32" t="s">
        <v>8</v>
      </c>
      <c r="K20" s="33">
        <f>+MAX(K4:K15)</f>
        <v>546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3.5590260840104371</v>
      </c>
      <c r="C21" s="120">
        <f t="array" ref="C21">+STDEV(IF(C4:C15&gt;0,C4:C15))</f>
        <v>3.3166247903553998</v>
      </c>
      <c r="D21" s="120">
        <f t="array" ref="D21">+STDEV(IF(D4:D15&gt;0,D4:D15))</f>
        <v>3.5</v>
      </c>
      <c r="E21" s="120">
        <f t="array" ref="E21">+STDEV(IF(E4:E15&gt;0,E4:E15))</f>
        <v>2.6457513110645907</v>
      </c>
      <c r="F21" s="120">
        <f t="array" ref="F21">+STDEV(IF(F4:F15&gt;0,F4:F15))</f>
        <v>0.81649658092772603</v>
      </c>
      <c r="G21" s="120">
        <f t="array" ref="G21">+STDEV(IF(G4:G15&gt;0,G4:G15))</f>
        <v>3.1622776601683795</v>
      </c>
      <c r="H21" s="120">
        <f t="array" ref="H21">+STDEV(IF(H4:H15&gt;0,H4:H15))</f>
        <v>10.045728777279759</v>
      </c>
      <c r="I21" s="6"/>
      <c r="J21" s="32" t="s">
        <v>9</v>
      </c>
      <c r="K21" s="119">
        <f t="array" ref="K21">+STDEV(IF(K4:K15&gt;0,K4:K15))</f>
        <v>10.045728777279759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9.1954022988505746E-2</v>
      </c>
      <c r="C22" s="114">
        <f t="shared" ref="C22:H22" si="10">+(C20-C17)/C18</f>
        <v>8.1871345029239762E-2</v>
      </c>
      <c r="D22" s="114">
        <f t="shared" si="10"/>
        <v>8.8642659279778394E-2</v>
      </c>
      <c r="E22" s="114">
        <f t="shared" si="10"/>
        <v>6.5573770491803282E-2</v>
      </c>
      <c r="F22" s="114">
        <f t="shared" si="10"/>
        <v>2.197802197802198E-2</v>
      </c>
      <c r="G22" s="114">
        <f t="shared" si="10"/>
        <v>7.9545454545454544E-2</v>
      </c>
      <c r="H22" s="114">
        <f t="shared" si="10"/>
        <v>4.5007032348804502E-2</v>
      </c>
      <c r="I22" s="6"/>
      <c r="J22" s="34" t="s">
        <v>4</v>
      </c>
      <c r="K22" s="35">
        <f>+K21/K18</f>
        <v>1.8838685001931102E-2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 t="s">
        <v>10</v>
      </c>
      <c r="B2" s="13" t="s">
        <v>16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B4" sqref="B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1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20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17</v>
      </c>
      <c r="B4" s="149" t="s">
        <v>12</v>
      </c>
      <c r="C4" s="150" t="s">
        <v>1</v>
      </c>
      <c r="D4" s="155">
        <f>+TOTALES!D4</f>
        <v>46033</v>
      </c>
      <c r="E4" s="155">
        <f>+TOTALES!E4</f>
        <v>46061</v>
      </c>
      <c r="F4" s="155">
        <f>+TOTALES!F4</f>
        <v>46089</v>
      </c>
      <c r="G4" s="155">
        <f>+TOTALES!G4</f>
        <v>46124</v>
      </c>
      <c r="H4" s="155">
        <f>+TOTALES!H4</f>
        <v>46173</v>
      </c>
      <c r="I4" s="155">
        <f>+TOTALES!I4</f>
        <v>46174</v>
      </c>
      <c r="J4" s="155">
        <f>+TOTALES!J4</f>
        <v>46204</v>
      </c>
      <c r="K4" s="155">
        <f>+TOTALES!K4</f>
        <v>46266</v>
      </c>
      <c r="L4" s="155">
        <f>+TOTALES!L4</f>
        <v>46296</v>
      </c>
      <c r="M4" s="155">
        <f>+TOTALES!M4</f>
        <v>46327</v>
      </c>
      <c r="N4" s="155">
        <f>+TOTALES!N4</f>
        <v>46357</v>
      </c>
      <c r="O4" s="155">
        <f>+TOTALES!O4</f>
        <v>0</v>
      </c>
      <c r="P4" s="156" t="s">
        <v>0</v>
      </c>
      <c r="Q4" s="56" t="s">
        <v>78</v>
      </c>
    </row>
    <row r="5" spans="1:17" ht="27" customHeight="1" x14ac:dyDescent="0.25">
      <c r="A5" s="56">
        <v>1</v>
      </c>
      <c r="B5" s="145">
        <f>+López!$A$2</f>
        <v>16836</v>
      </c>
      <c r="C5" s="146" t="str">
        <f>+López!$B$2</f>
        <v>Javier López</v>
      </c>
      <c r="D5" s="147">
        <f>+López!$P$4</f>
        <v>1</v>
      </c>
      <c r="E5" s="147">
        <f>+López!$P$5</f>
        <v>3</v>
      </c>
      <c r="F5" s="147">
        <f>+López!$P$6</f>
        <v>4</v>
      </c>
      <c r="G5" s="147">
        <f>+López!$P$7</f>
        <v>0</v>
      </c>
      <c r="H5" s="147">
        <f>+López!$P$8</f>
        <v>0</v>
      </c>
      <c r="I5" s="147">
        <f>+López!$P$9</f>
        <v>0</v>
      </c>
      <c r="J5" s="147">
        <f>+López!$P$10</f>
        <v>0</v>
      </c>
      <c r="K5" s="147">
        <f>+López!$P$11</f>
        <v>0</v>
      </c>
      <c r="L5" s="147">
        <f>+López!$P$12</f>
        <v>0</v>
      </c>
      <c r="M5" s="147">
        <f>+López!$P$13</f>
        <v>0</v>
      </c>
      <c r="N5" s="147">
        <f>+López!$P$14</f>
        <v>0</v>
      </c>
      <c r="O5" s="147">
        <f>+López!$P$15</f>
        <v>0</v>
      </c>
      <c r="P5" s="148">
        <f>SUM(D5:O5)</f>
        <v>8</v>
      </c>
      <c r="Q5" s="62" t="s">
        <v>67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+Flores!$P$4</f>
        <v>1</v>
      </c>
      <c r="E6" s="54">
        <f>+Flores!$P$5</f>
        <v>1</v>
      </c>
      <c r="F6" s="54">
        <f>+Flores!$P$6</f>
        <v>1</v>
      </c>
      <c r="G6" s="54">
        <f>+Flores!$P$7</f>
        <v>3</v>
      </c>
      <c r="H6" s="54">
        <f>+Flores!$P$8</f>
        <v>1</v>
      </c>
      <c r="I6" s="54">
        <f>+Flores!$P$9</f>
        <v>0</v>
      </c>
      <c r="J6" s="54">
        <f>+Flores!$P$10</f>
        <v>0</v>
      </c>
      <c r="K6" s="54">
        <f>+Flores!$P$11</f>
        <v>0</v>
      </c>
      <c r="L6" s="54">
        <f>+Flores!$P$12</f>
        <v>0</v>
      </c>
      <c r="M6" s="54">
        <f>+Flores!$P$13</f>
        <v>0</v>
      </c>
      <c r="N6" s="54">
        <f>+Flores!$P$14</f>
        <v>0</v>
      </c>
      <c r="O6" s="54">
        <f>+Flores!$P$15</f>
        <v>0</v>
      </c>
      <c r="P6" s="55">
        <f>SUM(D6:O6)</f>
        <v>7</v>
      </c>
      <c r="Q6" s="62" t="s">
        <v>69</v>
      </c>
    </row>
    <row r="7" spans="1:17" ht="27" customHeight="1" x14ac:dyDescent="0.25">
      <c r="A7" s="56">
        <v>3</v>
      </c>
      <c r="B7" s="52">
        <f>+'Daniel '!$A$2</f>
        <v>8676</v>
      </c>
      <c r="C7" s="53" t="str">
        <f>+'Daniel '!$B$2</f>
        <v>Daniel Álvarez Labrado</v>
      </c>
      <c r="D7" s="54">
        <f>+'Daniel '!$P$4</f>
        <v>1</v>
      </c>
      <c r="E7" s="54">
        <f>+'Daniel '!$P$5</f>
        <v>1</v>
      </c>
      <c r="F7" s="54">
        <f>+'Daniel '!$P$6</f>
        <v>0</v>
      </c>
      <c r="G7" s="54">
        <f>+'Daniel '!$P$7</f>
        <v>0</v>
      </c>
      <c r="H7" s="54">
        <f>+'Daniel '!$P$8</f>
        <v>3</v>
      </c>
      <c r="I7" s="54">
        <f>+'Daniel '!$P$9</f>
        <v>0</v>
      </c>
      <c r="J7" s="54">
        <f>+'Daniel '!$P$10</f>
        <v>0</v>
      </c>
      <c r="K7" s="54">
        <f>+'Daniel '!$P$11</f>
        <v>0</v>
      </c>
      <c r="L7" s="54">
        <f>+'Daniel '!$P$12</f>
        <v>0</v>
      </c>
      <c r="M7" s="54">
        <f>+'Daniel '!$P$13</f>
        <v>0</v>
      </c>
      <c r="N7" s="54">
        <f>+'Daniel '!$P$14</f>
        <v>0</v>
      </c>
      <c r="O7" s="54">
        <f>+'Daniel '!$P$15</f>
        <v>0</v>
      </c>
      <c r="P7" s="55">
        <f>SUM(D7:O7)</f>
        <v>5</v>
      </c>
      <c r="Q7" s="21" t="s">
        <v>93</v>
      </c>
    </row>
    <row r="8" spans="1:17" ht="27" customHeight="1" x14ac:dyDescent="0.25">
      <c r="A8" s="56">
        <v>4</v>
      </c>
      <c r="B8" s="52">
        <f>+Julián!$A$2</f>
        <v>22741</v>
      </c>
      <c r="C8" s="53" t="str">
        <f>+Julián!$B$2</f>
        <v>Julián Fernández Rejas</v>
      </c>
      <c r="D8" s="54">
        <f>+Julián!$P$4</f>
        <v>1</v>
      </c>
      <c r="E8" s="54">
        <f>+Julián!$P$5</f>
        <v>0</v>
      </c>
      <c r="F8" s="54">
        <f>+Julián!$P$6</f>
        <v>1</v>
      </c>
      <c r="G8" s="54">
        <f>+Julián!$P$7</f>
        <v>0</v>
      </c>
      <c r="H8" s="54">
        <f>+Julián!$P$8</f>
        <v>3</v>
      </c>
      <c r="I8" s="54">
        <f>+Julián!$P$9</f>
        <v>0</v>
      </c>
      <c r="J8" s="54">
        <f>+Julián!$P$10</f>
        <v>0</v>
      </c>
      <c r="K8" s="54">
        <f>+Julián!$P$11</f>
        <v>0</v>
      </c>
      <c r="L8" s="54">
        <f>+Julián!$P$12</f>
        <v>0</v>
      </c>
      <c r="M8" s="54">
        <f>+Julián!$P$13</f>
        <v>0</v>
      </c>
      <c r="N8" s="54">
        <f>+Julián!$P$14</f>
        <v>0</v>
      </c>
      <c r="O8" s="54">
        <f>+Julián!$P$15</f>
        <v>0</v>
      </c>
      <c r="P8" s="55">
        <f>SUM(D8:O8)</f>
        <v>5</v>
      </c>
      <c r="Q8" s="21" t="s">
        <v>89</v>
      </c>
    </row>
    <row r="9" spans="1:17" ht="27" customHeight="1" x14ac:dyDescent="0.25">
      <c r="A9" s="56">
        <v>5</v>
      </c>
      <c r="B9" s="52">
        <f>+Panisello!$A$2</f>
        <v>7296</v>
      </c>
      <c r="C9" s="53" t="str">
        <f>+Panisello!$B$2</f>
        <v>Eduardo Panisello</v>
      </c>
      <c r="D9" s="54">
        <f>+Panisello!$P$4</f>
        <v>1</v>
      </c>
      <c r="E9" s="54">
        <f>+Panisello!$P$5</f>
        <v>1</v>
      </c>
      <c r="F9" s="54">
        <f>+Panisello!$P$6</f>
        <v>1</v>
      </c>
      <c r="G9" s="54">
        <f>+Panisello!$P$7</f>
        <v>1</v>
      </c>
      <c r="H9" s="54">
        <f>+Panisello!$P$8</f>
        <v>0</v>
      </c>
      <c r="I9" s="54">
        <f>+Panisello!$P$9</f>
        <v>0</v>
      </c>
      <c r="J9" s="54">
        <f>+Panisello!$P$10</f>
        <v>0</v>
      </c>
      <c r="K9" s="54">
        <f>+Panisello!$P$11</f>
        <v>0</v>
      </c>
      <c r="L9" s="54">
        <f>+Panisello!$P$12</f>
        <v>0</v>
      </c>
      <c r="M9" s="54">
        <f>+Panisello!$P$13</f>
        <v>0</v>
      </c>
      <c r="N9" s="54">
        <f>+Panisello!$P$14</f>
        <v>0</v>
      </c>
      <c r="O9" s="54">
        <f>+Panisello!$P$15</f>
        <v>0</v>
      </c>
      <c r="P9" s="55">
        <f>SUM(D9:O9)</f>
        <v>4</v>
      </c>
      <c r="Q9" s="62" t="s">
        <v>70</v>
      </c>
    </row>
    <row r="10" spans="1:17" ht="27" customHeight="1" x14ac:dyDescent="0.25">
      <c r="A10" s="56">
        <v>6</v>
      </c>
      <c r="B10" s="52">
        <f>+Diez!$A$2</f>
        <v>18139</v>
      </c>
      <c r="C10" s="53" t="str">
        <f>+Diez!$B$2</f>
        <v>Fernando Diez</v>
      </c>
      <c r="D10" s="54">
        <f>+Diez!$P$4</f>
        <v>1</v>
      </c>
      <c r="E10" s="54">
        <f>+Diez!$P$5</f>
        <v>0</v>
      </c>
      <c r="F10" s="54">
        <f>+Diez!$P$6</f>
        <v>0</v>
      </c>
      <c r="G10" s="54">
        <f>+Diez!$P$7</f>
        <v>1</v>
      </c>
      <c r="H10" s="54">
        <f>+Diez!$P$8</f>
        <v>1</v>
      </c>
      <c r="I10" s="54">
        <f>+Diez!$P$9</f>
        <v>0</v>
      </c>
      <c r="J10" s="54">
        <f>+Diez!$P$10</f>
        <v>0</v>
      </c>
      <c r="K10" s="54">
        <f>+Diez!$P$11</f>
        <v>0</v>
      </c>
      <c r="L10" s="54">
        <f>+Diez!$P$12</f>
        <v>0</v>
      </c>
      <c r="M10" s="54">
        <f>+Diez!$P$13</f>
        <v>0</v>
      </c>
      <c r="N10" s="54">
        <f>+Diez!$P$14</f>
        <v>0</v>
      </c>
      <c r="O10" s="54">
        <f>+Diez!$P$15</f>
        <v>0</v>
      </c>
      <c r="P10" s="55">
        <f>SUM(D10:O10)</f>
        <v>3</v>
      </c>
      <c r="Q10" s="62" t="s">
        <v>73</v>
      </c>
    </row>
    <row r="11" spans="1:17" ht="27" customHeight="1" x14ac:dyDescent="0.25">
      <c r="A11" s="56">
        <v>7</v>
      </c>
      <c r="B11" s="52">
        <f>+Andrés!$A$2</f>
        <v>23679</v>
      </c>
      <c r="C11" s="53" t="str">
        <f>+Andrés!$B$2</f>
        <v>Andrés Fernández Rodríguez</v>
      </c>
      <c r="D11" s="54">
        <f>+Andrés!$P$4</f>
        <v>0</v>
      </c>
      <c r="E11" s="54">
        <f>+Andrés!$P$5</f>
        <v>1</v>
      </c>
      <c r="F11" s="54">
        <f>+Andrés!$P$6</f>
        <v>0</v>
      </c>
      <c r="G11" s="54">
        <f>+Andrés!$P$7</f>
        <v>1</v>
      </c>
      <c r="H11" s="54">
        <f>+Andrés!$P$8</f>
        <v>0</v>
      </c>
      <c r="I11" s="54">
        <f>+Andrés!$P$9</f>
        <v>0</v>
      </c>
      <c r="J11" s="54">
        <f>+Andrés!$P$10</f>
        <v>0</v>
      </c>
      <c r="K11" s="54">
        <f>+Andrés!$P$11</f>
        <v>0</v>
      </c>
      <c r="L11" s="54">
        <f>+Andrés!$P$12</f>
        <v>0</v>
      </c>
      <c r="M11" s="54">
        <f>+Andrés!$P$13</f>
        <v>0</v>
      </c>
      <c r="N11" s="54">
        <f>+Andrés!$P$14</f>
        <v>0</v>
      </c>
      <c r="O11" s="54">
        <f>+Andrés!$P$15</f>
        <v>0</v>
      </c>
      <c r="P11" s="55">
        <f>SUM(D11:O11)</f>
        <v>2</v>
      </c>
      <c r="Q11" s="21" t="s">
        <v>106</v>
      </c>
    </row>
    <row r="12" spans="1:17" ht="27" customHeight="1" x14ac:dyDescent="0.25">
      <c r="A12" s="56">
        <v>8</v>
      </c>
      <c r="B12" s="52">
        <f>+Gimeno!A2</f>
        <v>20148</v>
      </c>
      <c r="C12" s="53" t="str">
        <f>+Gimeno!$B$2</f>
        <v>Antonio Gimeno Iglesias</v>
      </c>
      <c r="D12" s="54">
        <f>+Gimeno!$P$4</f>
        <v>0</v>
      </c>
      <c r="E12" s="54">
        <f>+Gimeno!$P$5</f>
        <v>0</v>
      </c>
      <c r="F12" s="54">
        <f>+Gimeno!$P$6</f>
        <v>1</v>
      </c>
      <c r="G12" s="54">
        <f>+Gimeno!$P$7</f>
        <v>1</v>
      </c>
      <c r="H12" s="54">
        <f>+Gimeno!$P$8</f>
        <v>0</v>
      </c>
      <c r="I12" s="54">
        <f>+Gimeno!$P$9</f>
        <v>0</v>
      </c>
      <c r="J12" s="54">
        <f>+Gimeno!$P$10</f>
        <v>0</v>
      </c>
      <c r="K12" s="54">
        <f>+Gimeno!$P$11</f>
        <v>0</v>
      </c>
      <c r="L12" s="54">
        <f>+Gimeno!$P$12</f>
        <v>0</v>
      </c>
      <c r="M12" s="54">
        <f>+Gimeno!$P$13</f>
        <v>0</v>
      </c>
      <c r="N12" s="54">
        <f>+Gimeno!$P$14</f>
        <v>0</v>
      </c>
      <c r="O12" s="54">
        <f>+Gimeno!$P$15</f>
        <v>0</v>
      </c>
      <c r="P12" s="55">
        <f>SUM(D12:O12)</f>
        <v>2</v>
      </c>
      <c r="Q12" s="21" t="s">
        <v>108</v>
      </c>
    </row>
    <row r="13" spans="1:17" ht="27" customHeight="1" x14ac:dyDescent="0.25">
      <c r="A13" s="56">
        <v>9</v>
      </c>
      <c r="B13" s="52">
        <f>+Grzegorz!$A$2</f>
        <v>20850</v>
      </c>
      <c r="C13" s="53" t="str">
        <f>+Grzegorz!$B$2</f>
        <v>Grzegorz Adam</v>
      </c>
      <c r="D13" s="54">
        <f>+Grzegorz!$P$4</f>
        <v>1</v>
      </c>
      <c r="E13" s="54">
        <f>+Grzegorz!$P$5</f>
        <v>0</v>
      </c>
      <c r="F13" s="54">
        <f>+Grzegorz!$P$6</f>
        <v>0</v>
      </c>
      <c r="G13" s="54">
        <f>+Grzegorz!$P$7</f>
        <v>1</v>
      </c>
      <c r="H13" s="54">
        <f>+Grzegorz!$P$8</f>
        <v>0</v>
      </c>
      <c r="I13" s="54">
        <f>+Grzegorz!$P$9</f>
        <v>0</v>
      </c>
      <c r="J13" s="54">
        <f>+Grzegorz!$P$10</f>
        <v>0</v>
      </c>
      <c r="K13" s="54">
        <f>+Grzegorz!$P$11</f>
        <v>0</v>
      </c>
      <c r="L13" s="54">
        <f>+Grzegorz!$P$12</f>
        <v>0</v>
      </c>
      <c r="M13" s="54">
        <f>+Grzegorz!$P$13</f>
        <v>0</v>
      </c>
      <c r="N13" s="54">
        <f>+Grzegorz!$P$14</f>
        <v>0</v>
      </c>
      <c r="O13" s="54">
        <f>+Grzegorz!$P$15</f>
        <v>0</v>
      </c>
      <c r="P13" s="55">
        <f>SUM(D13:O13)</f>
        <v>2</v>
      </c>
      <c r="Q13" s="62" t="s">
        <v>71</v>
      </c>
    </row>
    <row r="14" spans="1:17" ht="27" customHeight="1" x14ac:dyDescent="0.25">
      <c r="A14" s="56">
        <v>10</v>
      </c>
      <c r="B14" s="52">
        <f>+Arguedas!$A$2</f>
        <v>21737</v>
      </c>
      <c r="C14" s="53" t="str">
        <f>+Arguedas!$B$2</f>
        <v>Javier Arguedas</v>
      </c>
      <c r="D14" s="54">
        <f>+Arguedas!$P$4</f>
        <v>1</v>
      </c>
      <c r="E14" s="54">
        <f>+Arguedas!$P$5</f>
        <v>0</v>
      </c>
      <c r="F14" s="54">
        <f>+Arguedas!$P$6</f>
        <v>0</v>
      </c>
      <c r="G14" s="54">
        <f>+Arguedas!$P$7</f>
        <v>1</v>
      </c>
      <c r="H14" s="54">
        <f>+Arguedas!$P$8</f>
        <v>0</v>
      </c>
      <c r="I14" s="54">
        <f>+Arguedas!$P$9</f>
        <v>0</v>
      </c>
      <c r="J14" s="54">
        <f>+Arguedas!$P$10</f>
        <v>0</v>
      </c>
      <c r="K14" s="54">
        <f>+Arguedas!$P$11</f>
        <v>0</v>
      </c>
      <c r="L14" s="54">
        <f>+Arguedas!$P$12</f>
        <v>0</v>
      </c>
      <c r="M14" s="54">
        <f>+Arguedas!$P$13</f>
        <v>0</v>
      </c>
      <c r="N14" s="54">
        <f>+Arguedas!$P$14</f>
        <v>0</v>
      </c>
      <c r="O14" s="54">
        <f>+Arguedas!$P$15</f>
        <v>0</v>
      </c>
      <c r="P14" s="55">
        <f>SUM(D14:O14)</f>
        <v>2</v>
      </c>
      <c r="Q14" s="62" t="s">
        <v>76</v>
      </c>
    </row>
    <row r="15" spans="1:17" ht="27" customHeight="1" x14ac:dyDescent="0.25">
      <c r="A15" s="56">
        <v>11</v>
      </c>
      <c r="B15" s="52">
        <f>+Bañeza!$A$2</f>
        <v>23833</v>
      </c>
      <c r="C15" s="53" t="str">
        <f>+Bañeza!$B$2</f>
        <v>Jose Manuel Bañeza Paniagua</v>
      </c>
      <c r="D15" s="54">
        <f>+Bañeza!$P$4</f>
        <v>1</v>
      </c>
      <c r="E15" s="54">
        <f>+Bañeza!$P$5</f>
        <v>0</v>
      </c>
      <c r="F15" s="54">
        <f>+Bañeza!$P$6</f>
        <v>0</v>
      </c>
      <c r="G15" s="54">
        <f>+Bañeza!$P$7</f>
        <v>1</v>
      </c>
      <c r="H15" s="54">
        <f>+Bañeza!$P$8</f>
        <v>0</v>
      </c>
      <c r="I15" s="54">
        <f>+Bañeza!$P$9</f>
        <v>0</v>
      </c>
      <c r="J15" s="54">
        <f>+Bañeza!$P$10</f>
        <v>0</v>
      </c>
      <c r="K15" s="54">
        <f>+Bañeza!$P$11</f>
        <v>0</v>
      </c>
      <c r="L15" s="54">
        <f>+Bañeza!$P$12</f>
        <v>0</v>
      </c>
      <c r="M15" s="54">
        <f>+Bañeza!$P$13</f>
        <v>0</v>
      </c>
      <c r="N15" s="54">
        <f>+Bañeza!$P$14</f>
        <v>0</v>
      </c>
      <c r="O15" s="54">
        <f>+Bañeza!$P$15</f>
        <v>0</v>
      </c>
      <c r="P15" s="55">
        <f>SUM(D15:O15)</f>
        <v>2</v>
      </c>
      <c r="Q15" s="62" t="s">
        <v>77</v>
      </c>
    </row>
    <row r="16" spans="1:17" ht="27" customHeight="1" x14ac:dyDescent="0.25">
      <c r="A16" s="56">
        <v>12</v>
      </c>
      <c r="B16" s="52">
        <f>+Arjona!$A$2</f>
        <v>22811</v>
      </c>
      <c r="C16" s="53" t="str">
        <f>+Arjona!$B$2</f>
        <v>Ramón Arjona Martínez</v>
      </c>
      <c r="D16" s="54">
        <f>+Arjona!$P$4</f>
        <v>1</v>
      </c>
      <c r="E16" s="54">
        <f>+Arjona!$P$5</f>
        <v>0</v>
      </c>
      <c r="F16" s="54">
        <f>+Arjona!$P$6</f>
        <v>1</v>
      </c>
      <c r="G16" s="54">
        <f>+Arjona!$P$7</f>
        <v>0</v>
      </c>
      <c r="H16" s="54">
        <f>+Arjona!$P$8</f>
        <v>0</v>
      </c>
      <c r="I16" s="54">
        <f>+Arjona!$P$9</f>
        <v>0</v>
      </c>
      <c r="J16" s="54">
        <f>+Arjona!$P$10</f>
        <v>0</v>
      </c>
      <c r="K16" s="54">
        <f>+Arjona!$P$11</f>
        <v>0</v>
      </c>
      <c r="L16" s="54">
        <f>+Arjona!$P$12</f>
        <v>0</v>
      </c>
      <c r="M16" s="54">
        <f>+Arjona!$P$13</f>
        <v>0</v>
      </c>
      <c r="N16" s="54">
        <f>+Arjona!$P$14</f>
        <v>0</v>
      </c>
      <c r="O16" s="54">
        <f>+Arjona!$P$15</f>
        <v>0</v>
      </c>
      <c r="P16" s="55">
        <f>SUM(D16:O16)</f>
        <v>2</v>
      </c>
      <c r="Q16" s="62" t="s">
        <v>72</v>
      </c>
    </row>
    <row r="17" spans="1:17" ht="27" customHeight="1" x14ac:dyDescent="0.25">
      <c r="A17" s="56">
        <v>13</v>
      </c>
      <c r="B17" s="52">
        <f>+Bellmont!$A$2</f>
        <v>23944</v>
      </c>
      <c r="C17" s="53" t="str">
        <f>+Bellmont!$B$2</f>
        <v>Antonio Bellmont Corrochano</v>
      </c>
      <c r="D17" s="54">
        <f>+Bellmont!$P$4</f>
        <v>0</v>
      </c>
      <c r="E17" s="54">
        <f>+Bellmont!$P$5</f>
        <v>0</v>
      </c>
      <c r="F17" s="54">
        <f>+Bellmont!$P$6</f>
        <v>0</v>
      </c>
      <c r="G17" s="54">
        <f>+Bellmont!$P$7</f>
        <v>1</v>
      </c>
      <c r="H17" s="54">
        <f>+Bellmont!$P$8</f>
        <v>0</v>
      </c>
      <c r="I17" s="54">
        <f>+Bellmont!$P$9</f>
        <v>0</v>
      </c>
      <c r="J17" s="54">
        <f>+Bellmont!$P$10</f>
        <v>0</v>
      </c>
      <c r="K17" s="54">
        <f>+Bellmont!$P$11</f>
        <v>0</v>
      </c>
      <c r="L17" s="54">
        <f>+Bellmont!$P$12</f>
        <v>0</v>
      </c>
      <c r="M17" s="54">
        <f>+Bellmont!$P$13</f>
        <v>0</v>
      </c>
      <c r="N17" s="54">
        <f>+Bellmont!$P$14</f>
        <v>0</v>
      </c>
      <c r="O17" s="54">
        <f>+Bellmont!$P$15</f>
        <v>0</v>
      </c>
      <c r="P17" s="55">
        <f>SUM(D17:O17)</f>
        <v>1</v>
      </c>
      <c r="Q17" s="62" t="s">
        <v>91</v>
      </c>
    </row>
    <row r="18" spans="1:17" ht="27" customHeight="1" x14ac:dyDescent="0.25">
      <c r="A18" s="56">
        <v>14</v>
      </c>
      <c r="B18" s="52">
        <f>+'Joaquín LR'!$A$2</f>
        <v>23683</v>
      </c>
      <c r="C18" s="53" t="str">
        <f>+'Joaquín LR'!$B$2</f>
        <v>Joaquín López Ruiz</v>
      </c>
      <c r="D18" s="54">
        <f>+'Joaquín LR'!$P$4</f>
        <v>1</v>
      </c>
      <c r="E18" s="54">
        <f>+'Joaquín LR'!$P$5</f>
        <v>0</v>
      </c>
      <c r="F18" s="54">
        <f>+'Joaquín LR'!$P$6</f>
        <v>0</v>
      </c>
      <c r="G18" s="54">
        <f>+'Joaquín LR'!$P$7</f>
        <v>0</v>
      </c>
      <c r="H18" s="54">
        <f>+'Joaquín LR'!$P$8</f>
        <v>0</v>
      </c>
      <c r="I18" s="54">
        <f>+'Joaquín LR'!$P$9</f>
        <v>0</v>
      </c>
      <c r="J18" s="54">
        <f>+'Joaquín LR'!$P$10</f>
        <v>0</v>
      </c>
      <c r="K18" s="54">
        <f>+'Joaquín LR'!$P$11</f>
        <v>0</v>
      </c>
      <c r="L18" s="54">
        <f>+'Joaquín LR'!$P$12</f>
        <v>0</v>
      </c>
      <c r="M18" s="54">
        <f>+'Joaquín LR'!$P$13</f>
        <v>0</v>
      </c>
      <c r="N18" s="54">
        <f>+'Joaquín LR'!$P$14</f>
        <v>0</v>
      </c>
      <c r="O18" s="54">
        <f>+'Joaquín LR'!$P$15</f>
        <v>0</v>
      </c>
      <c r="P18" s="55">
        <f>SUM(D18:O18)</f>
        <v>1</v>
      </c>
      <c r="Q18" s="21" t="s">
        <v>97</v>
      </c>
    </row>
    <row r="19" spans="1:17" ht="27" customHeight="1" x14ac:dyDescent="0.25">
      <c r="A19" s="56">
        <v>15</v>
      </c>
      <c r="B19" s="52">
        <f>+Pablo!$A$2</f>
        <v>25762</v>
      </c>
      <c r="C19" s="53" t="str">
        <f>+Pablo!$B$2</f>
        <v>Jose Pablo Muñoz de Solano Cardona</v>
      </c>
      <c r="D19" s="54">
        <f>+Pablo!$P$4</f>
        <v>1</v>
      </c>
      <c r="E19" s="54">
        <f>+Pablo!$P$5</f>
        <v>0</v>
      </c>
      <c r="F19" s="54">
        <f>+Pablo!$P$6</f>
        <v>0</v>
      </c>
      <c r="G19" s="54">
        <f>+Pablo!$P$7</f>
        <v>0</v>
      </c>
      <c r="H19" s="54">
        <f>+Pablo!$P$8</f>
        <v>0</v>
      </c>
      <c r="I19" s="54">
        <f>+Pablo!$P$9</f>
        <v>0</v>
      </c>
      <c r="J19" s="54">
        <f>+Pablo!$P$10</f>
        <v>0</v>
      </c>
      <c r="K19" s="54">
        <f>+Pablo!$P$11</f>
        <v>0</v>
      </c>
      <c r="L19" s="54">
        <f>+Pablo!$P$12</f>
        <v>0</v>
      </c>
      <c r="M19" s="54">
        <f>+Pablo!$P$13</f>
        <v>0</v>
      </c>
      <c r="N19" s="54">
        <f>+Pablo!$P$14</f>
        <v>0</v>
      </c>
      <c r="O19" s="54">
        <f>+Pablo!$P$15</f>
        <v>0</v>
      </c>
      <c r="P19" s="55">
        <f>SUM(D19:O19)</f>
        <v>1</v>
      </c>
      <c r="Q19" s="62" t="s">
        <v>68</v>
      </c>
    </row>
    <row r="20" spans="1:17" ht="27" customHeight="1" x14ac:dyDescent="0.25">
      <c r="A20" s="56">
        <v>16</v>
      </c>
      <c r="B20" s="52">
        <f>+Montse!$A$2</f>
        <v>20690</v>
      </c>
      <c r="C20" s="53" t="str">
        <f>+Montse!$B$2</f>
        <v>Montserrat Fuente Hernández</v>
      </c>
      <c r="D20" s="54">
        <f>+Montse!$P$4</f>
        <v>1</v>
      </c>
      <c r="E20" s="54">
        <f>+Montse!$P$5</f>
        <v>0</v>
      </c>
      <c r="F20" s="54">
        <f>+Montse!$P$6</f>
        <v>0</v>
      </c>
      <c r="G20" s="54">
        <f>+Montse!$P$7</f>
        <v>0</v>
      </c>
      <c r="H20" s="54">
        <f>+Montse!$P$8</f>
        <v>0</v>
      </c>
      <c r="I20" s="54">
        <f>+Montse!$P$9</f>
        <v>0</v>
      </c>
      <c r="J20" s="54">
        <f>+Montse!$P$10</f>
        <v>0</v>
      </c>
      <c r="K20" s="54">
        <f>+Montse!$P$11</f>
        <v>0</v>
      </c>
      <c r="L20" s="54">
        <f>+Montse!$P$12</f>
        <v>0</v>
      </c>
      <c r="M20" s="54">
        <f>+Montse!$P$13</f>
        <v>0</v>
      </c>
      <c r="N20" s="54">
        <f>+Montse!$P$14</f>
        <v>0</v>
      </c>
      <c r="O20" s="54">
        <f>+Montse!$P$15</f>
        <v>0</v>
      </c>
      <c r="P20" s="55">
        <f>SUM(D20:O20)</f>
        <v>1</v>
      </c>
      <c r="Q20" s="62" t="s">
        <v>66</v>
      </c>
    </row>
    <row r="21" spans="1:17" ht="27" customHeight="1" x14ac:dyDescent="0.25">
      <c r="A21" s="56">
        <v>17</v>
      </c>
      <c r="B21" s="52">
        <f>+Alcor!$A$2</f>
        <v>17991</v>
      </c>
      <c r="C21" s="53" t="str">
        <f>+Alcor!$B$2</f>
        <v>Enrique Alcor Cabrerizo</v>
      </c>
      <c r="D21" s="54">
        <f>+Alcor!$P$4</f>
        <v>0</v>
      </c>
      <c r="E21" s="54">
        <f>+Alcor!$P$5</f>
        <v>0</v>
      </c>
      <c r="F21" s="54">
        <f>+Alcor!$P$6</f>
        <v>0</v>
      </c>
      <c r="G21" s="54">
        <f>+Alcor!$P$7</f>
        <v>0</v>
      </c>
      <c r="H21" s="54">
        <f>+Alcor!$P$8</f>
        <v>0</v>
      </c>
      <c r="I21" s="54">
        <f>+Alcor!$P$9</f>
        <v>0</v>
      </c>
      <c r="J21" s="54">
        <f>+Alcor!$P$10</f>
        <v>0</v>
      </c>
      <c r="K21" s="54">
        <f>+Alcor!$P$11</f>
        <v>0</v>
      </c>
      <c r="L21" s="54">
        <f>+Alcor!$P$12</f>
        <v>0</v>
      </c>
      <c r="M21" s="54">
        <f>+Alcor!$P$13</f>
        <v>0</v>
      </c>
      <c r="N21" s="54">
        <f>+Alcor!$P$14</f>
        <v>0</v>
      </c>
      <c r="O21" s="54">
        <f>+Alcor!$P$15</f>
        <v>0</v>
      </c>
      <c r="P21" s="55">
        <f>SUM(D21:O21)</f>
        <v>0</v>
      </c>
      <c r="Q21" s="21" t="s">
        <v>95</v>
      </c>
    </row>
    <row r="22" spans="1:17" ht="27" customHeight="1" x14ac:dyDescent="0.25">
      <c r="A22" s="56">
        <v>18</v>
      </c>
      <c r="B22" s="52">
        <f>+Arriaga!$A$2</f>
        <v>16537</v>
      </c>
      <c r="C22" s="53" t="str">
        <f>+Arriaga!$B$2</f>
        <v>Francisco Arriaga</v>
      </c>
      <c r="D22" s="54">
        <f>+Arriaga!$P$4</f>
        <v>0</v>
      </c>
      <c r="E22" s="54">
        <f>+Arriaga!$P$5</f>
        <v>0</v>
      </c>
      <c r="F22" s="54">
        <f>+Arriaga!$P$6</f>
        <v>0</v>
      </c>
      <c r="G22" s="54">
        <f>+Arriaga!$P$7</f>
        <v>0</v>
      </c>
      <c r="H22" s="54">
        <f>+Arriaga!$P$8</f>
        <v>0</v>
      </c>
      <c r="I22" s="54">
        <f>+Arriaga!$P$9</f>
        <v>0</v>
      </c>
      <c r="J22" s="54">
        <f>+Arriaga!$P$10</f>
        <v>0</v>
      </c>
      <c r="K22" s="54">
        <f>+Arriaga!$P$11</f>
        <v>0</v>
      </c>
      <c r="L22" s="54">
        <f>+Arriaga!$P$12</f>
        <v>0</v>
      </c>
      <c r="M22" s="54">
        <f>+Arriaga!$P$13</f>
        <v>0</v>
      </c>
      <c r="N22" s="54">
        <f>+Arriaga!$P$14</f>
        <v>0</v>
      </c>
      <c r="O22" s="54">
        <f>+Arriaga!$P$15</f>
        <v>0</v>
      </c>
      <c r="P22" s="55">
        <f>SUM(D22:O22)</f>
        <v>0</v>
      </c>
      <c r="Q22" s="62" t="s">
        <v>74</v>
      </c>
    </row>
    <row r="23" spans="1:17" ht="27" customHeight="1" x14ac:dyDescent="0.25">
      <c r="A23" s="56">
        <v>19</v>
      </c>
      <c r="B23" s="52">
        <f>+'José Ign MB'!$A$2</f>
        <v>17231</v>
      </c>
      <c r="C23" s="53" t="str">
        <f>+'José Ign MB'!$B$2</f>
        <v>José Ignacio Martínez Bartolomé</v>
      </c>
      <c r="D23" s="54">
        <f>+'José Ign MB'!$P$4</f>
        <v>0</v>
      </c>
      <c r="E23" s="54">
        <f>+'José Ign MB'!$P$5</f>
        <v>0</v>
      </c>
      <c r="F23" s="54">
        <f>+'José Ign MB'!$P$6</f>
        <v>0</v>
      </c>
      <c r="G23" s="54">
        <f>+'José Ign MB'!$P$7</f>
        <v>0</v>
      </c>
      <c r="H23" s="54">
        <f>+'José Ign MB'!$P$8</f>
        <v>0</v>
      </c>
      <c r="I23" s="54">
        <f>+'José Ign MB'!$P$9</f>
        <v>0</v>
      </c>
      <c r="J23" s="54">
        <f>+'José Ign MB'!$P$10</f>
        <v>0</v>
      </c>
      <c r="K23" s="54">
        <f>+'José Ign MB'!$P$11</f>
        <v>0</v>
      </c>
      <c r="L23" s="54">
        <f>+'José Ign MB'!$P$12</f>
        <v>0</v>
      </c>
      <c r="M23" s="54">
        <f>+'José Ign MB'!$P$13</f>
        <v>0</v>
      </c>
      <c r="N23" s="54">
        <f>+'José Ign MB'!$P$14</f>
        <v>0</v>
      </c>
      <c r="O23" s="54">
        <f>+'José Ign MB'!$P$15</f>
        <v>0</v>
      </c>
      <c r="P23" s="55">
        <f>SUM(D23:O23)</f>
        <v>0</v>
      </c>
      <c r="Q23" s="21" t="s">
        <v>99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2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B4" sqref="B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1" t="s">
        <v>104</v>
      </c>
      <c r="E2" s="10"/>
      <c r="F2" s="10"/>
      <c r="G2" s="179">
        <f>+YEAR(D4)</f>
        <v>2026</v>
      </c>
      <c r="H2" s="8" t="s">
        <v>31</v>
      </c>
      <c r="I2" s="10"/>
      <c r="J2" s="10"/>
      <c r="K2" s="10"/>
      <c r="L2" s="10"/>
      <c r="M2" s="10"/>
      <c r="N2" s="10"/>
      <c r="O2" s="10"/>
    </row>
    <row r="3" spans="1:17" ht="18.75" thickBot="1" x14ac:dyDescent="0.3"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7" s="3" customFormat="1" ht="18.75" thickBot="1" x14ac:dyDescent="0.3">
      <c r="A4" s="56" t="s">
        <v>17</v>
      </c>
      <c r="B4" s="153" t="s">
        <v>12</v>
      </c>
      <c r="C4" s="154" t="s">
        <v>1</v>
      </c>
      <c r="D4" s="151">
        <v>46033</v>
      </c>
      <c r="E4" s="151">
        <v>46061</v>
      </c>
      <c r="F4" s="151">
        <v>46089</v>
      </c>
      <c r="G4" s="151">
        <v>46124</v>
      </c>
      <c r="H4" s="151">
        <v>46173</v>
      </c>
      <c r="I4" s="151">
        <v>46174</v>
      </c>
      <c r="J4" s="151">
        <v>46204</v>
      </c>
      <c r="K4" s="151">
        <v>46266</v>
      </c>
      <c r="L4" s="151">
        <v>46296</v>
      </c>
      <c r="M4" s="151">
        <v>46327</v>
      </c>
      <c r="N4" s="151">
        <v>46357</v>
      </c>
      <c r="O4" s="151"/>
      <c r="P4" s="152" t="s">
        <v>0</v>
      </c>
      <c r="Q4" s="18" t="s">
        <v>78</v>
      </c>
    </row>
    <row r="5" spans="1:17" ht="27" customHeight="1" x14ac:dyDescent="0.25">
      <c r="A5" s="56">
        <v>1</v>
      </c>
      <c r="B5" s="145">
        <f>+Flores!$A$2</f>
        <v>21927</v>
      </c>
      <c r="C5" s="146" t="str">
        <f>+Flores!$B$2</f>
        <v>Carlos Flores Samper</v>
      </c>
      <c r="D5" s="147">
        <f>+Flores!$H$4</f>
        <v>523</v>
      </c>
      <c r="E5" s="147">
        <f>+Flores!$H$5</f>
        <v>518</v>
      </c>
      <c r="F5" s="147">
        <f>+Flores!$H$6</f>
        <v>499</v>
      </c>
      <c r="G5" s="147">
        <f>+Flores!$H$7</f>
        <v>520</v>
      </c>
      <c r="H5" s="147">
        <f>+Flores!$H$8</f>
        <v>512</v>
      </c>
      <c r="I5" s="147">
        <f>+Flores!$H$9</f>
        <v>0</v>
      </c>
      <c r="J5" s="147">
        <f>+Flores!$H$10</f>
        <v>0</v>
      </c>
      <c r="K5" s="147">
        <f>+Flores!$H$11</f>
        <v>0</v>
      </c>
      <c r="L5" s="147">
        <f>+Flores!$H$12</f>
        <v>0</v>
      </c>
      <c r="M5" s="147">
        <f>+Flores!$H$13</f>
        <v>0</v>
      </c>
      <c r="N5" s="147">
        <f>+Flores!$H$14</f>
        <v>0</v>
      </c>
      <c r="O5" s="147">
        <f>+Flores!$H$15</f>
        <v>0</v>
      </c>
      <c r="P5" s="148">
        <f>SUM(D5:O5)</f>
        <v>2572</v>
      </c>
      <c r="Q5" s="62" t="s">
        <v>69</v>
      </c>
    </row>
    <row r="6" spans="1:17" ht="27" customHeight="1" x14ac:dyDescent="0.25">
      <c r="A6" s="56">
        <v>2</v>
      </c>
      <c r="B6" s="52">
        <f>+Panisello!$A$2</f>
        <v>7296</v>
      </c>
      <c r="C6" s="53" t="str">
        <f>+Panisello!$B$2</f>
        <v>Eduardo Panisello</v>
      </c>
      <c r="D6" s="54">
        <f>+Panisello!$H$4</f>
        <v>546</v>
      </c>
      <c r="E6" s="54">
        <f>+Panisello!$H$5</f>
        <v>535</v>
      </c>
      <c r="F6" s="54">
        <f>+Panisello!$H$6</f>
        <v>530</v>
      </c>
      <c r="G6" s="54">
        <f>+Panisello!$H$7</f>
        <v>522</v>
      </c>
      <c r="H6" s="54">
        <f>+Panisello!$H$8</f>
        <v>0</v>
      </c>
      <c r="I6" s="54">
        <f>+Panisello!$H$9</f>
        <v>0</v>
      </c>
      <c r="J6" s="54">
        <f>+Panisello!$H$10</f>
        <v>0</v>
      </c>
      <c r="K6" s="54">
        <f>+Panisello!$H$11</f>
        <v>0</v>
      </c>
      <c r="L6" s="54">
        <f>+Panisello!$H$12</f>
        <v>0</v>
      </c>
      <c r="M6" s="54">
        <f>+Panisello!$H$13</f>
        <v>0</v>
      </c>
      <c r="N6" s="54">
        <f>+Panisello!$H$14</f>
        <v>0</v>
      </c>
      <c r="O6" s="54">
        <f>+Panisello!$H$15</f>
        <v>0</v>
      </c>
      <c r="P6" s="55">
        <f>SUM(D6:O6)</f>
        <v>2133</v>
      </c>
      <c r="Q6" s="62" t="s">
        <v>70</v>
      </c>
    </row>
    <row r="7" spans="1:17" ht="27" customHeight="1" x14ac:dyDescent="0.25">
      <c r="A7" s="56">
        <v>3</v>
      </c>
      <c r="B7" s="52">
        <f>+'Daniel '!$A$2</f>
        <v>8676</v>
      </c>
      <c r="C7" s="53" t="str">
        <f>+'Daniel '!$B$2</f>
        <v>Daniel Álvarez Labrado</v>
      </c>
      <c r="D7" s="54">
        <f>+'Daniel '!$H$4</f>
        <v>544</v>
      </c>
      <c r="E7" s="54">
        <f>+'Daniel '!$H$5</f>
        <v>536</v>
      </c>
      <c r="F7" s="54">
        <f>+'Daniel '!$H$6</f>
        <v>0</v>
      </c>
      <c r="G7" s="54">
        <f>+'Daniel '!$H$7</f>
        <v>0</v>
      </c>
      <c r="H7" s="54">
        <f>+'Daniel '!$H$8</f>
        <v>537</v>
      </c>
      <c r="I7" s="54">
        <f>+'Daniel '!$H$9</f>
        <v>0</v>
      </c>
      <c r="J7" s="54">
        <f>+'Daniel '!$H$10</f>
        <v>0</v>
      </c>
      <c r="K7" s="54">
        <f>+'Daniel '!$H$11</f>
        <v>0</v>
      </c>
      <c r="L7" s="54">
        <f>+'Daniel '!$H$12</f>
        <v>0</v>
      </c>
      <c r="M7" s="54">
        <f>+'Daniel '!$H$13</f>
        <v>0</v>
      </c>
      <c r="N7" s="54">
        <f>+'Daniel '!$H$14</f>
        <v>0</v>
      </c>
      <c r="O7" s="54">
        <f>+'Daniel '!$H$15</f>
        <v>0</v>
      </c>
      <c r="P7" s="55">
        <f>SUM(D7:O7)</f>
        <v>1617</v>
      </c>
      <c r="Q7" s="21" t="s">
        <v>93</v>
      </c>
    </row>
    <row r="8" spans="1:17" ht="27" customHeight="1" x14ac:dyDescent="0.25">
      <c r="A8" s="56">
        <v>4</v>
      </c>
      <c r="B8" s="52">
        <f>+Julián!$A$2</f>
        <v>22741</v>
      </c>
      <c r="C8" s="53" t="str">
        <f>+Julián!$B$2</f>
        <v>Julián Fernández Rejas</v>
      </c>
      <c r="D8" s="54">
        <f>+Julián!$H$4</f>
        <v>543</v>
      </c>
      <c r="E8" s="54">
        <f>+Julián!$H$5</f>
        <v>0</v>
      </c>
      <c r="F8" s="54">
        <f>+Julián!$H$6</f>
        <v>523</v>
      </c>
      <c r="G8" s="54">
        <f>+Julián!$H$7</f>
        <v>0</v>
      </c>
      <c r="H8" s="54">
        <f>+Julián!$H$8</f>
        <v>542</v>
      </c>
      <c r="I8" s="54">
        <f>+Julián!$H$9</f>
        <v>0</v>
      </c>
      <c r="J8" s="54">
        <f>+Julián!$H$10</f>
        <v>0</v>
      </c>
      <c r="K8" s="54">
        <f>+Julián!$H$11</f>
        <v>0</v>
      </c>
      <c r="L8" s="54">
        <f>+Julián!$H$12</f>
        <v>0</v>
      </c>
      <c r="M8" s="54">
        <f>+Julián!$H$13</f>
        <v>0</v>
      </c>
      <c r="N8" s="54">
        <f>+Julián!$H$14</f>
        <v>0</v>
      </c>
      <c r="O8" s="54">
        <f>+Julián!$H$15</f>
        <v>0</v>
      </c>
      <c r="P8" s="55">
        <f>SUM(D8:O8)</f>
        <v>1608</v>
      </c>
      <c r="Q8" s="21" t="s">
        <v>89</v>
      </c>
    </row>
    <row r="9" spans="1:17" ht="27" customHeight="1" x14ac:dyDescent="0.25">
      <c r="A9" s="56">
        <v>5</v>
      </c>
      <c r="B9" s="52">
        <f>+Diez!$A$2</f>
        <v>18139</v>
      </c>
      <c r="C9" s="53" t="str">
        <f>+Diez!$B$2</f>
        <v>Fernando Diez</v>
      </c>
      <c r="D9" s="54">
        <f>+Diez!$H$4</f>
        <v>527</v>
      </c>
      <c r="E9" s="54">
        <f>+Diez!$H$5</f>
        <v>0</v>
      </c>
      <c r="F9" s="54">
        <f>+Diez!$H$6</f>
        <v>0</v>
      </c>
      <c r="G9" s="54">
        <f>+Diez!$H$7</f>
        <v>510</v>
      </c>
      <c r="H9" s="54">
        <f>+Diez!$H$8</f>
        <v>489</v>
      </c>
      <c r="I9" s="54">
        <f>+Diez!$H$9</f>
        <v>0</v>
      </c>
      <c r="J9" s="54">
        <f>+Diez!$H$10</f>
        <v>0</v>
      </c>
      <c r="K9" s="54">
        <f>+Diez!$H$11</f>
        <v>0</v>
      </c>
      <c r="L9" s="54">
        <f>+Diez!$H$12</f>
        <v>0</v>
      </c>
      <c r="M9" s="54">
        <f>+Diez!$H$13</f>
        <v>0</v>
      </c>
      <c r="N9" s="54">
        <f>+Diez!$H$14</f>
        <v>0</v>
      </c>
      <c r="O9" s="54">
        <f>+Diez!$H$15</f>
        <v>0</v>
      </c>
      <c r="P9" s="55">
        <f>SUM(D9:O9)</f>
        <v>1526</v>
      </c>
      <c r="Q9" s="62" t="s">
        <v>73</v>
      </c>
    </row>
    <row r="10" spans="1:17" ht="27" customHeight="1" x14ac:dyDescent="0.25">
      <c r="A10" s="56">
        <v>6</v>
      </c>
      <c r="B10" s="52">
        <f>+López!$A$2</f>
        <v>16836</v>
      </c>
      <c r="C10" s="53" t="str">
        <f>+López!$B$2</f>
        <v>Javier López</v>
      </c>
      <c r="D10" s="54">
        <f>+López!$H$4</f>
        <v>496</v>
      </c>
      <c r="E10" s="54">
        <f>+López!$H$5</f>
        <v>503</v>
      </c>
      <c r="F10" s="54">
        <f>+López!$H$6</f>
        <v>509</v>
      </c>
      <c r="G10" s="54">
        <f>+López!$H$7</f>
        <v>0</v>
      </c>
      <c r="H10" s="54">
        <f>+López!$H$8</f>
        <v>0</v>
      </c>
      <c r="I10" s="54">
        <f>+López!$H$9</f>
        <v>0</v>
      </c>
      <c r="J10" s="54">
        <f>+López!$H$10</f>
        <v>0</v>
      </c>
      <c r="K10" s="54">
        <f>+López!$H$11</f>
        <v>0</v>
      </c>
      <c r="L10" s="54">
        <f>+López!$H$12</f>
        <v>0</v>
      </c>
      <c r="M10" s="54">
        <f>+López!$H$13</f>
        <v>0</v>
      </c>
      <c r="N10" s="54">
        <f>+López!$H$14</f>
        <v>0</v>
      </c>
      <c r="O10" s="54">
        <f>+López!$H$15</f>
        <v>0</v>
      </c>
      <c r="P10" s="55">
        <f>SUM(D10:O10)</f>
        <v>1508</v>
      </c>
      <c r="Q10" s="62" t="s">
        <v>67</v>
      </c>
    </row>
    <row r="11" spans="1:17" ht="27" customHeight="1" x14ac:dyDescent="0.25">
      <c r="A11" s="56">
        <v>7</v>
      </c>
      <c r="B11" s="52">
        <f>+Arguedas!$A$2</f>
        <v>21737</v>
      </c>
      <c r="C11" s="53" t="str">
        <f>+Arguedas!$B$2</f>
        <v>Javier Arguedas</v>
      </c>
      <c r="D11" s="54">
        <f>+Arguedas!$H$4</f>
        <v>535</v>
      </c>
      <c r="E11" s="54">
        <f>+Arguedas!$H$5</f>
        <v>0</v>
      </c>
      <c r="F11" s="54">
        <f>+Arguedas!$H$6</f>
        <v>0</v>
      </c>
      <c r="G11" s="54">
        <f>+Arguedas!$H$7</f>
        <v>525</v>
      </c>
      <c r="H11" s="54">
        <f>+Arguedas!$H$8</f>
        <v>0</v>
      </c>
      <c r="I11" s="54">
        <f>+Arguedas!$H$9</f>
        <v>0</v>
      </c>
      <c r="J11" s="54">
        <f>+Arguedas!$H$10</f>
        <v>0</v>
      </c>
      <c r="K11" s="54">
        <f>+Arguedas!$H$11</f>
        <v>0</v>
      </c>
      <c r="L11" s="54">
        <f>+Arguedas!$H$12</f>
        <v>0</v>
      </c>
      <c r="M11" s="54">
        <f>+Arguedas!$H$13</f>
        <v>0</v>
      </c>
      <c r="N11" s="54">
        <f>+Arguedas!$H$14</f>
        <v>0</v>
      </c>
      <c r="O11" s="54">
        <f>+Arguedas!$H$15</f>
        <v>0</v>
      </c>
      <c r="P11" s="55">
        <f>SUM(D11:O11)</f>
        <v>1060</v>
      </c>
      <c r="Q11" s="62" t="s">
        <v>76</v>
      </c>
    </row>
    <row r="12" spans="1:17" ht="27" customHeight="1" x14ac:dyDescent="0.25">
      <c r="A12" s="56">
        <v>8</v>
      </c>
      <c r="B12" s="52">
        <f>+Grzegorz!$A$2</f>
        <v>20850</v>
      </c>
      <c r="C12" s="53" t="str">
        <f>+Grzegorz!$B$2</f>
        <v>Grzegorz Adam</v>
      </c>
      <c r="D12" s="54">
        <f>+Grzegorz!$H$4</f>
        <v>515</v>
      </c>
      <c r="E12" s="54">
        <f>+Grzegorz!$H$5</f>
        <v>0</v>
      </c>
      <c r="F12" s="54">
        <f>+Grzegorz!$H$6</f>
        <v>0</v>
      </c>
      <c r="G12" s="54">
        <f>+Grzegorz!$H$7</f>
        <v>511</v>
      </c>
      <c r="H12" s="54">
        <f>+Grzegorz!$H$8</f>
        <v>0</v>
      </c>
      <c r="I12" s="54">
        <f>+Grzegorz!$H$9</f>
        <v>0</v>
      </c>
      <c r="J12" s="54">
        <f>+Grzegorz!$H$10</f>
        <v>0</v>
      </c>
      <c r="K12" s="54">
        <f>+Grzegorz!$H$11</f>
        <v>0</v>
      </c>
      <c r="L12" s="54">
        <f>+Grzegorz!$H$12</f>
        <v>0</v>
      </c>
      <c r="M12" s="54">
        <f>+Grzegorz!$H$13</f>
        <v>0</v>
      </c>
      <c r="N12" s="54">
        <f>+Grzegorz!$H$14</f>
        <v>0</v>
      </c>
      <c r="O12" s="54">
        <f>+Grzegorz!$H$15</f>
        <v>0</v>
      </c>
      <c r="P12" s="55">
        <f>SUM(D12:O12)</f>
        <v>1026</v>
      </c>
      <c r="Q12" s="62" t="s">
        <v>71</v>
      </c>
    </row>
    <row r="13" spans="1:17" ht="27" customHeight="1" x14ac:dyDescent="0.25">
      <c r="A13" s="56">
        <v>9</v>
      </c>
      <c r="B13" s="52">
        <f>+Bañeza!$A$2</f>
        <v>23833</v>
      </c>
      <c r="C13" s="53" t="str">
        <f>+Bañeza!$B$2</f>
        <v>Jose Manuel Bañeza Paniagua</v>
      </c>
      <c r="D13" s="54">
        <f>+Bañeza!$H$4</f>
        <v>512</v>
      </c>
      <c r="E13" s="54">
        <f>+Bañeza!$H$5</f>
        <v>0</v>
      </c>
      <c r="F13" s="54">
        <f>+Bañeza!$H$6</f>
        <v>0</v>
      </c>
      <c r="G13" s="54">
        <f>+Bañeza!$H$7</f>
        <v>500</v>
      </c>
      <c r="H13" s="54">
        <f>+Bañeza!$H$8</f>
        <v>0</v>
      </c>
      <c r="I13" s="54">
        <f>+Bañeza!$H$9</f>
        <v>0</v>
      </c>
      <c r="J13" s="54">
        <f>+Bañeza!$H$10</f>
        <v>0</v>
      </c>
      <c r="K13" s="54">
        <f>+Bañeza!$H$11</f>
        <v>0</v>
      </c>
      <c r="L13" s="54">
        <f>+Bañeza!$H$12</f>
        <v>0</v>
      </c>
      <c r="M13" s="54">
        <f>+Bañeza!$H$13</f>
        <v>0</v>
      </c>
      <c r="N13" s="54">
        <f>+Bañeza!$H$14</f>
        <v>0</v>
      </c>
      <c r="O13" s="54">
        <f>+Bañeza!$H$15</f>
        <v>0</v>
      </c>
      <c r="P13" s="55">
        <f>SUM(D13:O13)</f>
        <v>1012</v>
      </c>
      <c r="Q13" s="62" t="s">
        <v>72</v>
      </c>
    </row>
    <row r="14" spans="1:17" ht="27" customHeight="1" x14ac:dyDescent="0.25">
      <c r="A14" s="56">
        <v>10</v>
      </c>
      <c r="B14" s="52">
        <f>+Andrés!$A$2</f>
        <v>23679</v>
      </c>
      <c r="C14" s="53" t="str">
        <f>+Andrés!$B$2</f>
        <v>Andrés Fernández Rodríguez</v>
      </c>
      <c r="D14" s="54">
        <f>+Andrés!$H$4</f>
        <v>0</v>
      </c>
      <c r="E14" s="54">
        <f>+Andrés!$H$5</f>
        <v>508</v>
      </c>
      <c r="F14" s="54">
        <f>+Andrés!$H$6</f>
        <v>0</v>
      </c>
      <c r="G14" s="54">
        <f>+Andrés!$H$7</f>
        <v>494</v>
      </c>
      <c r="H14" s="54">
        <f>+Andrés!$H$8</f>
        <v>0</v>
      </c>
      <c r="I14" s="54">
        <f>+Andrés!$H$9</f>
        <v>0</v>
      </c>
      <c r="J14" s="54">
        <f>+Andrés!$H$10</f>
        <v>0</v>
      </c>
      <c r="K14" s="54">
        <f>+Andrés!$H$11</f>
        <v>0</v>
      </c>
      <c r="L14" s="54">
        <f>+Andrés!$H$12</f>
        <v>0</v>
      </c>
      <c r="M14" s="54">
        <f>+Andrés!$H$13</f>
        <v>0</v>
      </c>
      <c r="N14" s="54">
        <f>+Andrés!$H$14</f>
        <v>0</v>
      </c>
      <c r="O14" s="54">
        <f>+Andrés!$H$15</f>
        <v>0</v>
      </c>
      <c r="P14" s="55">
        <f>SUM(D14:O14)</f>
        <v>1002</v>
      </c>
      <c r="Q14" s="21" t="s">
        <v>106</v>
      </c>
    </row>
    <row r="15" spans="1:17" ht="27" customHeight="1" x14ac:dyDescent="0.25">
      <c r="A15" s="56">
        <v>11</v>
      </c>
      <c r="B15" s="52">
        <f>+Arjona!$A$2</f>
        <v>22811</v>
      </c>
      <c r="C15" s="53" t="str">
        <f>+Arjona!$B$2</f>
        <v>Ramón Arjona Martínez</v>
      </c>
      <c r="D15" s="54">
        <f>+Arjona!$H$4</f>
        <v>502</v>
      </c>
      <c r="E15" s="54">
        <f>+Arjona!$H$5</f>
        <v>0</v>
      </c>
      <c r="F15" s="54">
        <f>+Arjona!$H$6</f>
        <v>488</v>
      </c>
      <c r="G15" s="54">
        <f>+Arjona!$H$7</f>
        <v>0</v>
      </c>
      <c r="H15" s="54">
        <f>+Arjona!$H$8</f>
        <v>0</v>
      </c>
      <c r="I15" s="54">
        <f>+Arjona!$H$9</f>
        <v>0</v>
      </c>
      <c r="J15" s="54">
        <f>+Arjona!$H$10</f>
        <v>0</v>
      </c>
      <c r="K15" s="54">
        <f>+Arjona!$H$11</f>
        <v>0</v>
      </c>
      <c r="L15" s="54">
        <f>+Arjona!$H$12</f>
        <v>0</v>
      </c>
      <c r="M15" s="54">
        <f>+Arjona!$H$13</f>
        <v>0</v>
      </c>
      <c r="N15" s="54">
        <f>+Arjona!$H$14</f>
        <v>0</v>
      </c>
      <c r="O15" s="54">
        <f>+Arjona!$H$15</f>
        <v>0</v>
      </c>
      <c r="P15" s="55">
        <f>SUM(D15:O15)</f>
        <v>990</v>
      </c>
      <c r="Q15" s="62" t="s">
        <v>77</v>
      </c>
    </row>
    <row r="16" spans="1:17" ht="27" customHeight="1" x14ac:dyDescent="0.25">
      <c r="A16" s="56">
        <v>12</v>
      </c>
      <c r="B16" s="52">
        <f>+Gimeno!$A$2</f>
        <v>20148</v>
      </c>
      <c r="C16" s="53" t="str">
        <f>+Gimeno!$B$2</f>
        <v>Antonio Gimeno Iglesias</v>
      </c>
      <c r="D16" s="54">
        <f>+Gimeno!$H$4</f>
        <v>0</v>
      </c>
      <c r="E16" s="54">
        <f>+Gimeno!$H$5</f>
        <v>0</v>
      </c>
      <c r="F16" s="54">
        <f>+Gimeno!$H$6</f>
        <v>488</v>
      </c>
      <c r="G16" s="54">
        <f>+Gimeno!$H$7</f>
        <v>465</v>
      </c>
      <c r="H16" s="54">
        <f>+Gimeno!$H$8</f>
        <v>0</v>
      </c>
      <c r="I16" s="54">
        <f>+Gimeno!$H$9</f>
        <v>0</v>
      </c>
      <c r="J16" s="54">
        <f>+Gimeno!$H$10</f>
        <v>0</v>
      </c>
      <c r="K16" s="54">
        <f>+Gimeno!$H$11</f>
        <v>0</v>
      </c>
      <c r="L16" s="54">
        <f>+Gimeno!$H$12</f>
        <v>0</v>
      </c>
      <c r="M16" s="54">
        <f>+Gimeno!$H$13</f>
        <v>0</v>
      </c>
      <c r="N16" s="54">
        <f>+Gimeno!$H$14</f>
        <v>0</v>
      </c>
      <c r="O16" s="54">
        <f>+Gimeno!$H$15</f>
        <v>0</v>
      </c>
      <c r="P16" s="55">
        <f>SUM(D16:O16)</f>
        <v>953</v>
      </c>
      <c r="Q16" s="21" t="s">
        <v>108</v>
      </c>
    </row>
    <row r="17" spans="1:17" ht="27" customHeight="1" x14ac:dyDescent="0.25">
      <c r="A17" s="56">
        <v>13</v>
      </c>
      <c r="B17" s="52">
        <f>+'Joaquín LR'!$A$2</f>
        <v>23683</v>
      </c>
      <c r="C17" s="53" t="str">
        <f>+'Joaquín LR'!$B$2</f>
        <v>Joaquín López Ruiz</v>
      </c>
      <c r="D17" s="54">
        <f>+'Joaquín LR'!$H$4</f>
        <v>526</v>
      </c>
      <c r="E17" s="54">
        <f>+'Joaquín LR'!$H$5</f>
        <v>0</v>
      </c>
      <c r="F17" s="54">
        <f>+'Joaquín LR'!$H$6</f>
        <v>0</v>
      </c>
      <c r="G17" s="54">
        <f>+'Joaquín LR'!$H$7</f>
        <v>0</v>
      </c>
      <c r="H17" s="54">
        <f>+'Joaquín LR'!$H$8</f>
        <v>0</v>
      </c>
      <c r="I17" s="54">
        <f>+'Joaquín LR'!$H$9</f>
        <v>0</v>
      </c>
      <c r="J17" s="54">
        <f>+'Joaquín LR'!$H$10</f>
        <v>0</v>
      </c>
      <c r="K17" s="54">
        <f>+'Joaquín LR'!$H$11</f>
        <v>0</v>
      </c>
      <c r="L17" s="54">
        <f>+'Joaquín LR'!$H$12</f>
        <v>0</v>
      </c>
      <c r="M17" s="54">
        <f>+'Joaquín LR'!$H$13</f>
        <v>0</v>
      </c>
      <c r="N17" s="54">
        <f>+'Joaquín LR'!$H$14</f>
        <v>0</v>
      </c>
      <c r="O17" s="54">
        <f>+'Joaquín LR'!$H$15</f>
        <v>0</v>
      </c>
      <c r="P17" s="55">
        <f>SUM(D17:O17)</f>
        <v>526</v>
      </c>
      <c r="Q17" s="21" t="s">
        <v>97</v>
      </c>
    </row>
    <row r="18" spans="1:17" ht="27" customHeight="1" x14ac:dyDescent="0.25">
      <c r="A18" s="56">
        <v>14</v>
      </c>
      <c r="B18" s="52">
        <f>+Pablo!$A$2</f>
        <v>25762</v>
      </c>
      <c r="C18" s="53" t="str">
        <f>+Pablo!$B$2</f>
        <v>Jose Pablo Muñoz de Solano Cardona</v>
      </c>
      <c r="D18" s="54">
        <f>+Pablo!$H$4</f>
        <v>489</v>
      </c>
      <c r="E18" s="54">
        <f>+Pablo!$H$5</f>
        <v>0</v>
      </c>
      <c r="F18" s="54">
        <f>+Pablo!$H$6</f>
        <v>0</v>
      </c>
      <c r="G18" s="54">
        <f>+Pablo!$H$7</f>
        <v>0</v>
      </c>
      <c r="H18" s="54">
        <f>+Pablo!$H$8</f>
        <v>0</v>
      </c>
      <c r="I18" s="54">
        <f>+Pablo!$H$9</f>
        <v>0</v>
      </c>
      <c r="J18" s="54">
        <f>+Pablo!$H$10</f>
        <v>0</v>
      </c>
      <c r="K18" s="54">
        <f>+Pablo!$H$11</f>
        <v>0</v>
      </c>
      <c r="L18" s="54">
        <f>+Pablo!$H$12</f>
        <v>0</v>
      </c>
      <c r="M18" s="54">
        <f>+Pablo!$H$13</f>
        <v>0</v>
      </c>
      <c r="N18" s="54">
        <f>+Pablo!$H$14</f>
        <v>0</v>
      </c>
      <c r="O18" s="54">
        <f>+Pablo!$H$15</f>
        <v>0</v>
      </c>
      <c r="P18" s="55">
        <f>SUM(D18:O18)</f>
        <v>489</v>
      </c>
      <c r="Q18" s="62" t="s">
        <v>68</v>
      </c>
    </row>
    <row r="19" spans="1:17" ht="27" customHeight="1" x14ac:dyDescent="0.25">
      <c r="A19" s="56">
        <v>15</v>
      </c>
      <c r="B19" s="52">
        <f>+Bellmont!$A$2</f>
        <v>23944</v>
      </c>
      <c r="C19" s="53" t="str">
        <f>+Bellmont!$B$2</f>
        <v>Antonio Bellmont Corrochano</v>
      </c>
      <c r="D19" s="54">
        <f>+Bellmont!$H$4</f>
        <v>0</v>
      </c>
      <c r="E19" s="54">
        <f>+Bellmont!$H$5</f>
        <v>0</v>
      </c>
      <c r="F19" s="54">
        <f>+Bellmont!$H$6</f>
        <v>0</v>
      </c>
      <c r="G19" s="54">
        <f>+Bellmont!$H$7</f>
        <v>465</v>
      </c>
      <c r="H19" s="54">
        <f>+Bellmont!$H$8</f>
        <v>0</v>
      </c>
      <c r="I19" s="54">
        <f>+Bellmont!$H$9</f>
        <v>0</v>
      </c>
      <c r="J19" s="54">
        <f>+Bellmont!$H$10</f>
        <v>0</v>
      </c>
      <c r="K19" s="54">
        <f>+Bellmont!$H$11</f>
        <v>0</v>
      </c>
      <c r="L19" s="54">
        <f>+Bellmont!$H$12</f>
        <v>0</v>
      </c>
      <c r="M19" s="54">
        <f>+Bellmont!$H$13</f>
        <v>0</v>
      </c>
      <c r="N19" s="54">
        <f>+Bellmont!$H$14</f>
        <v>0</v>
      </c>
      <c r="O19" s="54">
        <f>+Bellmont!$H$15</f>
        <v>0</v>
      </c>
      <c r="P19" s="55">
        <f>SUM(D19:O19)</f>
        <v>465</v>
      </c>
      <c r="Q19" s="62" t="s">
        <v>91</v>
      </c>
    </row>
    <row r="20" spans="1:17" ht="27" customHeight="1" x14ac:dyDescent="0.25">
      <c r="A20" s="56">
        <v>16</v>
      </c>
      <c r="B20" s="52">
        <f>+Montse!$A$2</f>
        <v>20690</v>
      </c>
      <c r="C20" s="53" t="str">
        <f>+Montse!$B$2</f>
        <v>Montserrat Fuente Hernández</v>
      </c>
      <c r="D20" s="54">
        <f>+Montse!$H$4</f>
        <v>376</v>
      </c>
      <c r="E20" s="54">
        <f>+Montse!$H$5</f>
        <v>0</v>
      </c>
      <c r="F20" s="54">
        <f>+Montse!$H$6</f>
        <v>0</v>
      </c>
      <c r="G20" s="54">
        <f>+Montse!$H$7</f>
        <v>0</v>
      </c>
      <c r="H20" s="54">
        <f>+Montse!$H$8</f>
        <v>0</v>
      </c>
      <c r="I20" s="54">
        <f>+Montse!$H$9</f>
        <v>0</v>
      </c>
      <c r="J20" s="54">
        <f>+Montse!$H$10</f>
        <v>0</v>
      </c>
      <c r="K20" s="54">
        <f>+Montse!$H$11</f>
        <v>0</v>
      </c>
      <c r="L20" s="54">
        <f>+Montse!$H$12</f>
        <v>0</v>
      </c>
      <c r="M20" s="54">
        <f>+Montse!$H$13</f>
        <v>0</v>
      </c>
      <c r="N20" s="54">
        <f>+Montse!$H$14</f>
        <v>0</v>
      </c>
      <c r="O20" s="54">
        <f>+Montse!$H$15</f>
        <v>0</v>
      </c>
      <c r="P20" s="55">
        <f>SUM(D20:O20)</f>
        <v>376</v>
      </c>
      <c r="Q20" s="62" t="s">
        <v>66</v>
      </c>
    </row>
    <row r="21" spans="1:17" ht="27" customHeight="1" x14ac:dyDescent="0.25">
      <c r="A21" s="56">
        <v>17</v>
      </c>
      <c r="B21" s="52">
        <f>+'José Ign MB'!$A$2</f>
        <v>17231</v>
      </c>
      <c r="C21" s="53" t="str">
        <f>+'José Ign MB'!$B$2</f>
        <v>José Ignacio Martínez Bartolomé</v>
      </c>
      <c r="D21" s="54">
        <f>+'José Ign MB'!$H$4</f>
        <v>0</v>
      </c>
      <c r="E21" s="54">
        <f>+'José Ign MB'!$H$5</f>
        <v>0</v>
      </c>
      <c r="F21" s="54">
        <f>+'José Ign MB'!$H$6</f>
        <v>0</v>
      </c>
      <c r="G21" s="54">
        <f>+'José Ign MB'!$H$7</f>
        <v>0</v>
      </c>
      <c r="H21" s="54">
        <f>+'José Ign MB'!$H$8</f>
        <v>0</v>
      </c>
      <c r="I21" s="54">
        <f>+'José Ign MB'!$H$9</f>
        <v>0</v>
      </c>
      <c r="J21" s="54">
        <f>+'José Ign MB'!$H$10</f>
        <v>0</v>
      </c>
      <c r="K21" s="54">
        <f>+'José Ign MB'!$H$11</f>
        <v>0</v>
      </c>
      <c r="L21" s="54">
        <f>+'José Ign MB'!$H$12</f>
        <v>0</v>
      </c>
      <c r="M21" s="54">
        <f>+'José Ign MB'!$H$13</f>
        <v>0</v>
      </c>
      <c r="N21" s="54">
        <f>+'José Ign MB'!$H$14</f>
        <v>0</v>
      </c>
      <c r="O21" s="54">
        <f>+'José Ign MB'!$H$15</f>
        <v>0</v>
      </c>
      <c r="P21" s="55">
        <f>SUM(D21:O21)</f>
        <v>0</v>
      </c>
      <c r="Q21" s="21" t="s">
        <v>99</v>
      </c>
    </row>
    <row r="22" spans="1:17" ht="27" customHeight="1" x14ac:dyDescent="0.25">
      <c r="A22" s="56">
        <v>18</v>
      </c>
      <c r="B22" s="52">
        <f>+Arriaga!$A$2</f>
        <v>16537</v>
      </c>
      <c r="C22" s="53" t="str">
        <f>+Arriaga!$B$2</f>
        <v>Francisco Arriaga</v>
      </c>
      <c r="D22" s="54">
        <f>+Arriaga!$H$4</f>
        <v>0</v>
      </c>
      <c r="E22" s="54">
        <f>+Arriaga!$H$5</f>
        <v>0</v>
      </c>
      <c r="F22" s="54">
        <f>+Arriaga!$H$6</f>
        <v>0</v>
      </c>
      <c r="G22" s="54">
        <f>+Arriaga!$H$7</f>
        <v>0</v>
      </c>
      <c r="H22" s="54">
        <f>+Arriaga!$H$8</f>
        <v>0</v>
      </c>
      <c r="I22" s="54">
        <f>+Arriaga!$H$9</f>
        <v>0</v>
      </c>
      <c r="J22" s="54">
        <f>+Arriaga!$H$10</f>
        <v>0</v>
      </c>
      <c r="K22" s="54">
        <f>+Arriaga!$H$11</f>
        <v>0</v>
      </c>
      <c r="L22" s="54">
        <f>+Arriaga!$H$12</f>
        <v>0</v>
      </c>
      <c r="M22" s="54">
        <f>+Arriaga!$H$13</f>
        <v>0</v>
      </c>
      <c r="N22" s="54">
        <f>+Arriaga!$H$14</f>
        <v>0</v>
      </c>
      <c r="O22" s="54">
        <f>+Arriaga!$H$15</f>
        <v>0</v>
      </c>
      <c r="P22" s="55">
        <f>SUM(D22:O22)</f>
        <v>0</v>
      </c>
      <c r="Q22" s="62" t="s">
        <v>74</v>
      </c>
    </row>
    <row r="23" spans="1:17" ht="27" customHeight="1" x14ac:dyDescent="0.25">
      <c r="A23" s="56">
        <v>19</v>
      </c>
      <c r="B23" s="52">
        <f>+Alcor!$A$2</f>
        <v>17991</v>
      </c>
      <c r="C23" s="53" t="str">
        <f>+Alcor!$B$2</f>
        <v>Enrique Alcor Cabrerizo</v>
      </c>
      <c r="D23" s="54">
        <f>+Alcor!$H$4</f>
        <v>0</v>
      </c>
      <c r="E23" s="54">
        <f>+Alcor!$H$5</f>
        <v>0</v>
      </c>
      <c r="F23" s="54">
        <f>+Alcor!$H$6</f>
        <v>0</v>
      </c>
      <c r="G23" s="54">
        <f>+Alcor!$H$7</f>
        <v>0</v>
      </c>
      <c r="H23" s="54">
        <f>+Alcor!$H$8</f>
        <v>0</v>
      </c>
      <c r="I23" s="54">
        <f>+Alcor!$H$9</f>
        <v>0</v>
      </c>
      <c r="J23" s="54">
        <f>+Alcor!$H$10</f>
        <v>0</v>
      </c>
      <c r="K23" s="54">
        <f>+Alcor!$H$11</f>
        <v>0</v>
      </c>
      <c r="L23" s="54">
        <f>+Alcor!$H$12</f>
        <v>0</v>
      </c>
      <c r="M23" s="54">
        <f>+Alcor!$H$13</f>
        <v>0</v>
      </c>
      <c r="N23" s="54">
        <f>+Alcor!$H$14</f>
        <v>0</v>
      </c>
      <c r="O23" s="54">
        <f>+Alcor!$H$15</f>
        <v>0</v>
      </c>
      <c r="P23" s="55">
        <f>SUM(D23:O23)</f>
        <v>0</v>
      </c>
      <c r="Q23" s="21" t="s">
        <v>95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+S!$H$4</f>
        <v>0</v>
      </c>
      <c r="E24" s="54">
        <f>+S!$H$5</f>
        <v>0</v>
      </c>
      <c r="F24" s="54">
        <f>+S!$H$6</f>
        <v>0</v>
      </c>
      <c r="G24" s="54">
        <f>+S!$H$7</f>
        <v>0</v>
      </c>
      <c r="H24" s="54">
        <f>+S!$H$8</f>
        <v>0</v>
      </c>
      <c r="I24" s="54">
        <f>+S!$H$9</f>
        <v>0</v>
      </c>
      <c r="J24" s="54">
        <f>+S!$H$10</f>
        <v>0</v>
      </c>
      <c r="K24" s="54">
        <f>+S!$H$11</f>
        <v>0</v>
      </c>
      <c r="L24" s="54">
        <f>+S!$H$12</f>
        <v>0</v>
      </c>
      <c r="M24" s="54">
        <f>+S!$H$13</f>
        <v>0</v>
      </c>
      <c r="N24" s="54">
        <f>+S!$H$14</f>
        <v>0</v>
      </c>
      <c r="O24" s="54">
        <f>+S!$H$15</f>
        <v>0</v>
      </c>
      <c r="P24" s="55">
        <f>SUM(D24:O24)</f>
        <v>0</v>
      </c>
      <c r="Q24" s="21" t="s">
        <v>2</v>
      </c>
    </row>
  </sheetData>
  <sheetProtection sheet="1" objects="1" scenarios="1"/>
  <sortState xmlns:xlrd2="http://schemas.microsoft.com/office/spreadsheetml/2017/richdata2" ref="B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ignoredErrors>
    <ignoredError sqref="G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4" sqref="A4"/>
    </sheetView>
  </sheetViews>
  <sheetFormatPr baseColWidth="10" defaultRowHeight="15" x14ac:dyDescent="0.2"/>
  <cols>
    <col min="1" max="1" width="13.42578125" style="27" customWidth="1"/>
    <col min="2" max="2" width="16.85546875" style="27" bestFit="1" customWidth="1"/>
    <col min="3" max="3" width="62.85546875" style="27" customWidth="1"/>
    <col min="4" max="4" width="14.7109375" style="27" customWidth="1"/>
    <col min="5" max="9" width="12.7109375" style="27" customWidth="1"/>
    <col min="10" max="10" width="13.5703125" style="27" bestFit="1" customWidth="1"/>
    <col min="11" max="16384" width="11.42578125" style="27"/>
  </cols>
  <sheetData>
    <row r="2" spans="1:10" ht="26.25" x14ac:dyDescent="0.4">
      <c r="D2" s="9" t="str">
        <f>+TOTALES!D2</f>
        <v>Trofeo Regularidad</v>
      </c>
      <c r="G2" s="180">
        <f>+TOTALES!G2</f>
        <v>2026</v>
      </c>
    </row>
    <row r="5" spans="1:10" ht="18.75" thickBot="1" x14ac:dyDescent="0.3">
      <c r="A5" s="23"/>
      <c r="B5" s="122" t="s">
        <v>33</v>
      </c>
      <c r="C5" s="23"/>
      <c r="D5" s="23"/>
      <c r="E5" s="23"/>
      <c r="F5" s="23"/>
      <c r="G5" s="23"/>
    </row>
    <row r="6" spans="1:10" ht="48" thickBot="1" x14ac:dyDescent="0.3">
      <c r="A6" s="62" t="s">
        <v>34</v>
      </c>
      <c r="B6" s="142" t="s">
        <v>50</v>
      </c>
      <c r="C6" s="143" t="s">
        <v>1</v>
      </c>
      <c r="D6" s="140" t="s">
        <v>36</v>
      </c>
      <c r="E6" s="140" t="s">
        <v>39</v>
      </c>
      <c r="F6" s="175" t="s">
        <v>40</v>
      </c>
      <c r="G6" s="140" t="s">
        <v>4</v>
      </c>
      <c r="H6" s="140" t="s">
        <v>35</v>
      </c>
      <c r="I6" s="141" t="s">
        <v>41</v>
      </c>
      <c r="J6" s="62" t="s">
        <v>78</v>
      </c>
    </row>
    <row r="7" spans="1:10" ht="27" customHeight="1" x14ac:dyDescent="0.25">
      <c r="A7" s="62" t="s">
        <v>70</v>
      </c>
      <c r="B7" s="135">
        <f>+Panisello!$A$2</f>
        <v>7296</v>
      </c>
      <c r="C7" s="136" t="str">
        <f>+Panisello!$B$2</f>
        <v>Eduardo Panisello</v>
      </c>
      <c r="D7" s="137">
        <f>+Panisello!$L$16</f>
        <v>4</v>
      </c>
      <c r="E7" s="137">
        <f>+Panisello!$S$16</f>
        <v>94</v>
      </c>
      <c r="F7" s="138">
        <f>+Panisello!$H$20</f>
        <v>546</v>
      </c>
      <c r="G7" s="144">
        <f>+Panisello!$H$22</f>
        <v>4.5007032348804502E-2</v>
      </c>
      <c r="H7" s="138">
        <f>+Panisello!$H$16</f>
        <v>2133</v>
      </c>
      <c r="I7" s="139">
        <f>+H7/D7</f>
        <v>533.25</v>
      </c>
      <c r="J7" s="62" t="s">
        <v>70</v>
      </c>
    </row>
    <row r="8" spans="1:10" ht="27" customHeight="1" x14ac:dyDescent="0.25">
      <c r="A8" s="62" t="s">
        <v>93</v>
      </c>
      <c r="B8" s="4">
        <f>+'Daniel '!$A$2</f>
        <v>8676</v>
      </c>
      <c r="C8" s="5" t="str">
        <f>+'Daniel '!$B$2</f>
        <v>Daniel Álvarez Labrado</v>
      </c>
      <c r="D8" s="125">
        <f>+'Daniel '!$L$16</f>
        <v>3</v>
      </c>
      <c r="E8" s="125">
        <f>+'Daniel '!$S$16</f>
        <v>94</v>
      </c>
      <c r="F8" s="126">
        <f>+'Daniel '!$H$20</f>
        <v>544</v>
      </c>
      <c r="G8" s="144">
        <f>+'Daniel '!$H$22</f>
        <v>1.4842300556586271E-2</v>
      </c>
      <c r="H8" s="126">
        <f>+'Daniel '!$H$16</f>
        <v>1617</v>
      </c>
      <c r="I8" s="134">
        <f>+H8/D8</f>
        <v>539</v>
      </c>
      <c r="J8" s="62" t="s">
        <v>93</v>
      </c>
    </row>
    <row r="9" spans="1:10" ht="27" customHeight="1" x14ac:dyDescent="0.25">
      <c r="A9" s="62" t="s">
        <v>89</v>
      </c>
      <c r="B9" s="4">
        <f>+Julián!$A$2</f>
        <v>22741</v>
      </c>
      <c r="C9" s="5" t="str">
        <f>+Julián!$B$2</f>
        <v>Julián Fernández Rejas</v>
      </c>
      <c r="D9" s="125">
        <f>+Julián!$L$16</f>
        <v>3</v>
      </c>
      <c r="E9" s="125">
        <f>+Julián!$S$16</f>
        <v>93</v>
      </c>
      <c r="F9" s="126">
        <f>+Julián!$H$20</f>
        <v>543</v>
      </c>
      <c r="G9" s="144">
        <f>+Julián!$H$22</f>
        <v>3.7313432835820892E-2</v>
      </c>
      <c r="H9" s="126">
        <f>+Julián!$H$16</f>
        <v>1608</v>
      </c>
      <c r="I9" s="134">
        <f>+H9/D9</f>
        <v>536</v>
      </c>
      <c r="J9" s="62" t="s">
        <v>89</v>
      </c>
    </row>
    <row r="10" spans="1:10" ht="27" customHeight="1" x14ac:dyDescent="0.25">
      <c r="A10" s="62" t="s">
        <v>76</v>
      </c>
      <c r="B10" s="4">
        <f>+Arguedas!$A$2</f>
        <v>21737</v>
      </c>
      <c r="C10" s="5" t="str">
        <f>+Arguedas!$B$2</f>
        <v>Javier Arguedas</v>
      </c>
      <c r="D10" s="125">
        <f>+Arguedas!$L$16</f>
        <v>2</v>
      </c>
      <c r="E10" s="125">
        <f>+Arguedas!$S$16</f>
        <v>93</v>
      </c>
      <c r="F10" s="126">
        <f>+Arguedas!$H$20</f>
        <v>535</v>
      </c>
      <c r="G10" s="144">
        <f>+Arguedas!$H$22</f>
        <v>1.8867924528301886E-2</v>
      </c>
      <c r="H10" s="126">
        <f>+Arguedas!$H$16</f>
        <v>1060</v>
      </c>
      <c r="I10" s="134">
        <f>+H10/D10</f>
        <v>530</v>
      </c>
      <c r="J10" s="62" t="s">
        <v>76</v>
      </c>
    </row>
    <row r="11" spans="1:10" ht="27" customHeight="1" x14ac:dyDescent="0.25">
      <c r="A11" s="62" t="s">
        <v>73</v>
      </c>
      <c r="B11" s="4">
        <f>+Diez!$A$2</f>
        <v>18139</v>
      </c>
      <c r="C11" s="5" t="str">
        <f>+Diez!$B$2</f>
        <v>Fernando Diez</v>
      </c>
      <c r="D11" s="125">
        <f>+Diez!$L$16</f>
        <v>3</v>
      </c>
      <c r="E11" s="125">
        <f>+Diez!$S$16</f>
        <v>92</v>
      </c>
      <c r="F11" s="126">
        <f>+Diez!$H$20</f>
        <v>527</v>
      </c>
      <c r="G11" s="144">
        <f>+Diez!$H$22</f>
        <v>7.4705111402359109E-2</v>
      </c>
      <c r="H11" s="126">
        <f>+Diez!$H$16</f>
        <v>1526</v>
      </c>
      <c r="I11" s="134">
        <f>+H11/D11</f>
        <v>508.66666666666669</v>
      </c>
      <c r="J11" s="62" t="s">
        <v>73</v>
      </c>
    </row>
    <row r="12" spans="1:10" ht="27" customHeight="1" x14ac:dyDescent="0.25">
      <c r="A12" s="62" t="s">
        <v>97</v>
      </c>
      <c r="B12" s="4">
        <f>+'Joaquín LR'!$A$2</f>
        <v>23683</v>
      </c>
      <c r="C12" s="5" t="str">
        <f>+'Joaquín LR'!$B$2</f>
        <v>Joaquín López Ruiz</v>
      </c>
      <c r="D12" s="125">
        <f>+'Joaquín LR'!$L$16</f>
        <v>1</v>
      </c>
      <c r="E12" s="125">
        <f>+'Joaquín LR'!$S$16</f>
        <v>92</v>
      </c>
      <c r="F12" s="126">
        <f>+'Joaquín LR'!$H$20</f>
        <v>526</v>
      </c>
      <c r="G12" s="144">
        <f>+'Joaquín LR'!$H$22</f>
        <v>0</v>
      </c>
      <c r="H12" s="126">
        <f>+'Joaquín LR'!$H$16</f>
        <v>526</v>
      </c>
      <c r="I12" s="134">
        <f>+H12/D12</f>
        <v>526</v>
      </c>
      <c r="J12" s="62" t="s">
        <v>97</v>
      </c>
    </row>
    <row r="13" spans="1:10" ht="27" customHeight="1" x14ac:dyDescent="0.25">
      <c r="A13" s="62" t="s">
        <v>69</v>
      </c>
      <c r="B13" s="4">
        <f>+Flores!$A$2</f>
        <v>21927</v>
      </c>
      <c r="C13" s="5" t="str">
        <f>+Flores!$B$2</f>
        <v>Carlos Flores Samper</v>
      </c>
      <c r="D13" s="125">
        <f>+Flores!$L$16</f>
        <v>5</v>
      </c>
      <c r="E13" s="125">
        <f>+Flores!$S$16</f>
        <v>93</v>
      </c>
      <c r="F13" s="126">
        <f>+Flores!$H$20</f>
        <v>523</v>
      </c>
      <c r="G13" s="144">
        <f>+Flores!$H$22</f>
        <v>4.6656298600311043E-2</v>
      </c>
      <c r="H13" s="126">
        <f>+Flores!$H$16</f>
        <v>2572</v>
      </c>
      <c r="I13" s="134">
        <f>+H13/D13</f>
        <v>514.4</v>
      </c>
      <c r="J13" s="62" t="s">
        <v>69</v>
      </c>
    </row>
    <row r="14" spans="1:10" ht="27" customHeight="1" x14ac:dyDescent="0.25">
      <c r="A14" s="62" t="s">
        <v>71</v>
      </c>
      <c r="B14" s="4">
        <f>+Grzegorz!$A$2</f>
        <v>20850</v>
      </c>
      <c r="C14" s="5" t="str">
        <f>+Grzegorz!$B$2</f>
        <v>Grzegorz Adam</v>
      </c>
      <c r="D14" s="125">
        <f>+Grzegorz!$L$16</f>
        <v>2</v>
      </c>
      <c r="E14" s="178">
        <f>+Grzegorz!$S$16</f>
        <v>95</v>
      </c>
      <c r="F14" s="126">
        <f>+Grzegorz!$H$20</f>
        <v>515</v>
      </c>
      <c r="G14" s="144">
        <f>+Grzegorz!$H$22</f>
        <v>7.7972709551656916E-3</v>
      </c>
      <c r="H14" s="126">
        <f>+Grzegorz!$H$16</f>
        <v>1026</v>
      </c>
      <c r="I14" s="134">
        <f>+H14/D14</f>
        <v>513</v>
      </c>
      <c r="J14" s="62" t="s">
        <v>71</v>
      </c>
    </row>
    <row r="15" spans="1:10" ht="27" customHeight="1" x14ac:dyDescent="0.25">
      <c r="A15" s="62" t="s">
        <v>77</v>
      </c>
      <c r="B15" s="4">
        <f>+Bañeza!$A$2</f>
        <v>23833</v>
      </c>
      <c r="C15" s="5" t="str">
        <f>+Bañeza!$B$2</f>
        <v>Jose Manuel Bañeza Paniagua</v>
      </c>
      <c r="D15" s="125">
        <f>+Bañeza!$L$16</f>
        <v>2</v>
      </c>
      <c r="E15" s="125">
        <f>+Bañeza!$S$16</f>
        <v>91</v>
      </c>
      <c r="F15" s="126">
        <f>+Bañeza!$H$20</f>
        <v>512</v>
      </c>
      <c r="G15" s="144">
        <f>+Bañeza!$H$22</f>
        <v>2.3715415019762844E-2</v>
      </c>
      <c r="H15" s="126">
        <f>+Bañeza!$H$16</f>
        <v>1012</v>
      </c>
      <c r="I15" s="134">
        <f>+H15/D15</f>
        <v>506</v>
      </c>
      <c r="J15" s="62" t="s">
        <v>77</v>
      </c>
    </row>
    <row r="16" spans="1:10" ht="27" customHeight="1" x14ac:dyDescent="0.25">
      <c r="A16" s="62" t="s">
        <v>67</v>
      </c>
      <c r="B16" s="4">
        <f>+López!$A$2</f>
        <v>16836</v>
      </c>
      <c r="C16" s="5" t="str">
        <f>+López!$B$2</f>
        <v>Javier López</v>
      </c>
      <c r="D16" s="125">
        <f>+López!$L$16</f>
        <v>3</v>
      </c>
      <c r="E16" s="125">
        <f>+López!$S$16</f>
        <v>90</v>
      </c>
      <c r="F16" s="126">
        <f>+López!$H$20</f>
        <v>509</v>
      </c>
      <c r="G16" s="144">
        <f>+López!$H$22</f>
        <v>2.5862068965517241E-2</v>
      </c>
      <c r="H16" s="126">
        <f>+López!$H$16</f>
        <v>1508</v>
      </c>
      <c r="I16" s="134">
        <f>+H16/D16</f>
        <v>502.66666666666669</v>
      </c>
      <c r="J16" s="62" t="s">
        <v>67</v>
      </c>
    </row>
    <row r="17" spans="1:10" ht="27" customHeight="1" x14ac:dyDescent="0.25">
      <c r="A17" s="62" t="s">
        <v>106</v>
      </c>
      <c r="B17" s="4">
        <f>+Andrés!$A$2</f>
        <v>23679</v>
      </c>
      <c r="C17" s="5" t="str">
        <f>+Andrés!$B$2</f>
        <v>Andrés Fernández Rodríguez</v>
      </c>
      <c r="D17" s="125">
        <f>+Andrés!$L$16</f>
        <v>2</v>
      </c>
      <c r="E17" s="125">
        <f>+Andrés!$S$16</f>
        <v>92</v>
      </c>
      <c r="F17" s="126">
        <f>+Andrés!$H$20</f>
        <v>508</v>
      </c>
      <c r="G17" s="144">
        <f>+Andrés!$H$22</f>
        <v>2.7944111776447105E-2</v>
      </c>
      <c r="H17" s="126">
        <f>+Andrés!$H$16</f>
        <v>1002</v>
      </c>
      <c r="I17" s="134">
        <f>+H17/D17</f>
        <v>501</v>
      </c>
      <c r="J17" s="62" t="s">
        <v>106</v>
      </c>
    </row>
    <row r="18" spans="1:10" ht="27" customHeight="1" x14ac:dyDescent="0.25">
      <c r="A18" s="62" t="s">
        <v>72</v>
      </c>
      <c r="B18" s="4">
        <f>+Arjona!$A$2</f>
        <v>22811</v>
      </c>
      <c r="C18" s="5" t="str">
        <f>+Arjona!$B$2</f>
        <v>Ramón Arjona Martínez</v>
      </c>
      <c r="D18" s="125">
        <f>+Arjona!$L$16</f>
        <v>2</v>
      </c>
      <c r="E18" s="125">
        <f>+Arjona!$S$16</f>
        <v>86</v>
      </c>
      <c r="F18" s="126">
        <f>+Arjona!$H$20</f>
        <v>502</v>
      </c>
      <c r="G18" s="144">
        <f>+Arjona!$H$22</f>
        <v>2.8282828282828285E-2</v>
      </c>
      <c r="H18" s="126">
        <f>+Arjona!$H$16</f>
        <v>990</v>
      </c>
      <c r="I18" s="134">
        <f>+H18/D18</f>
        <v>495</v>
      </c>
      <c r="J18" s="62" t="s">
        <v>72</v>
      </c>
    </row>
    <row r="19" spans="1:10" ht="27" customHeight="1" x14ac:dyDescent="0.25">
      <c r="A19" s="62" t="s">
        <v>68</v>
      </c>
      <c r="B19" s="4">
        <f>+Pablo!$A$2</f>
        <v>25762</v>
      </c>
      <c r="C19" s="5" t="str">
        <f>+Pablo!$B$2</f>
        <v>Jose Pablo Muñoz de Solano Cardona</v>
      </c>
      <c r="D19" s="125">
        <f>+Pablo!$L$16</f>
        <v>1</v>
      </c>
      <c r="E19" s="125">
        <f>+Pablo!$S$16</f>
        <v>87</v>
      </c>
      <c r="F19" s="126">
        <f>+Pablo!$H$20</f>
        <v>489</v>
      </c>
      <c r="G19" s="144">
        <f>+Pablo!$H$22</f>
        <v>0</v>
      </c>
      <c r="H19" s="126">
        <f>+Pablo!$H$16</f>
        <v>489</v>
      </c>
      <c r="I19" s="134">
        <f>+H19/D19</f>
        <v>489</v>
      </c>
      <c r="J19" s="62" t="s">
        <v>68</v>
      </c>
    </row>
    <row r="20" spans="1:10" ht="27" customHeight="1" x14ac:dyDescent="0.25">
      <c r="A20" s="62" t="s">
        <v>108</v>
      </c>
      <c r="B20" s="4">
        <f>+Gimeno!$A$2</f>
        <v>20148</v>
      </c>
      <c r="C20" s="5" t="str">
        <f>+Gimeno!$B$2</f>
        <v>Antonio Gimeno Iglesias</v>
      </c>
      <c r="D20" s="125">
        <f>+Gimeno!$L$16</f>
        <v>2</v>
      </c>
      <c r="E20" s="125">
        <f>+Gimeno!$S$16</f>
        <v>91</v>
      </c>
      <c r="F20" s="126">
        <f>+Gimeno!$H$20</f>
        <v>488</v>
      </c>
      <c r="G20" s="144">
        <f>+Gimeno!$H$22</f>
        <v>4.8268625393494226E-2</v>
      </c>
      <c r="H20" s="126">
        <f>+Gimeno!$H$16</f>
        <v>953</v>
      </c>
      <c r="I20" s="134">
        <f>+H20/D20</f>
        <v>476.5</v>
      </c>
      <c r="J20" s="62" t="s">
        <v>108</v>
      </c>
    </row>
    <row r="21" spans="1:10" ht="27" customHeight="1" x14ac:dyDescent="0.25">
      <c r="A21" s="62" t="s">
        <v>75</v>
      </c>
      <c r="B21" s="4">
        <f>+Bellmont!$A$2</f>
        <v>23944</v>
      </c>
      <c r="C21" s="5" t="str">
        <f>+Bellmont!$B$2</f>
        <v>Antonio Bellmont Corrochano</v>
      </c>
      <c r="D21" s="125">
        <f>+Bellmont!$L$16</f>
        <v>1</v>
      </c>
      <c r="E21" s="125">
        <f>+Bellmont!$S$16</f>
        <v>82</v>
      </c>
      <c r="F21" s="126">
        <f>+Bellmont!$H$20</f>
        <v>465</v>
      </c>
      <c r="G21" s="144">
        <f>+Bellmont!$H$22</f>
        <v>0</v>
      </c>
      <c r="H21" s="126">
        <f>+Bellmont!$H$16</f>
        <v>465</v>
      </c>
      <c r="I21" s="134">
        <f>+H21/D21</f>
        <v>465</v>
      </c>
      <c r="J21" s="62" t="s">
        <v>91</v>
      </c>
    </row>
    <row r="22" spans="1:10" ht="27" customHeight="1" x14ac:dyDescent="0.25">
      <c r="A22" s="62" t="s">
        <v>66</v>
      </c>
      <c r="B22" s="4">
        <f>+Montse!$A$2</f>
        <v>20690</v>
      </c>
      <c r="C22" s="5" t="str">
        <f>+Montse!$B$2</f>
        <v>Montserrat Fuente Hernández</v>
      </c>
      <c r="D22" s="125">
        <f>+Montse!$L$16</f>
        <v>1</v>
      </c>
      <c r="E22" s="125">
        <f>+Montse!$S$16</f>
        <v>75</v>
      </c>
      <c r="F22" s="126">
        <f>+Montse!$H$20</f>
        <v>376</v>
      </c>
      <c r="G22" s="144">
        <f>+Montse!$H$22</f>
        <v>0</v>
      </c>
      <c r="H22" s="126">
        <f>+Montse!$H$16</f>
        <v>376</v>
      </c>
      <c r="I22" s="134">
        <f>+H22/D22</f>
        <v>376</v>
      </c>
      <c r="J22" s="62" t="s">
        <v>66</v>
      </c>
    </row>
    <row r="23" spans="1:10" ht="27" customHeight="1" x14ac:dyDescent="0.25">
      <c r="A23" s="21" t="s">
        <v>99</v>
      </c>
      <c r="B23" s="4">
        <f>+'José Ign MB'!$A$2</f>
        <v>17231</v>
      </c>
      <c r="C23" s="5" t="str">
        <f>+'José Ign MB'!$B$2</f>
        <v>José Ignacio Martínez Bartolomé</v>
      </c>
      <c r="D23" s="125">
        <f>+'José Ign MB'!$L$16</f>
        <v>0</v>
      </c>
      <c r="E23" s="125">
        <f>+'José Ign MB'!$S$16</f>
        <v>0</v>
      </c>
      <c r="F23" s="126">
        <f>+'José Ign MB'!$H$20</f>
        <v>0</v>
      </c>
      <c r="G23" s="144" t="e">
        <f>+'José Ign MB'!$H$22</f>
        <v>#NUM!</v>
      </c>
      <c r="H23" s="126">
        <f>+'José Ign MB'!$H$16</f>
        <v>0</v>
      </c>
      <c r="I23" s="134" t="e">
        <f>+H23/D23</f>
        <v>#DIV/0!</v>
      </c>
      <c r="J23" s="21" t="s">
        <v>99</v>
      </c>
    </row>
    <row r="24" spans="1:10" ht="27" customHeight="1" x14ac:dyDescent="0.25">
      <c r="A24" s="62" t="s">
        <v>74</v>
      </c>
      <c r="B24" s="4">
        <f>+Arriaga!$A$2</f>
        <v>16537</v>
      </c>
      <c r="C24" s="5" t="str">
        <f>+Arriaga!$B$2</f>
        <v>Francisco Arriaga</v>
      </c>
      <c r="D24" s="125">
        <f>+Arriaga!$L$16</f>
        <v>0</v>
      </c>
      <c r="E24" s="125">
        <f>+Arriaga!$S$16</f>
        <v>0</v>
      </c>
      <c r="F24" s="126">
        <f>+Arriaga!$H$20</f>
        <v>0</v>
      </c>
      <c r="G24" s="144" t="e">
        <f>+Arriaga!$H$22</f>
        <v>#NUM!</v>
      </c>
      <c r="H24" s="126">
        <f>+Arriaga!$H$16</f>
        <v>0</v>
      </c>
      <c r="I24" s="134" t="e">
        <f>+H24/D24</f>
        <v>#DIV/0!</v>
      </c>
      <c r="J24" s="62" t="s">
        <v>74</v>
      </c>
    </row>
    <row r="25" spans="1:10" ht="27" customHeight="1" x14ac:dyDescent="0.25">
      <c r="A25" s="62" t="s">
        <v>95</v>
      </c>
      <c r="B25" s="4">
        <f>+Alcor!$A$2</f>
        <v>17991</v>
      </c>
      <c r="C25" s="5" t="str">
        <f>+Alcor!$B$2</f>
        <v>Enrique Alcor Cabrerizo</v>
      </c>
      <c r="D25" s="125">
        <f>+Alcor!$L$16</f>
        <v>0</v>
      </c>
      <c r="E25" s="125">
        <f>+Alcor!$S$16</f>
        <v>0</v>
      </c>
      <c r="F25" s="126">
        <f>+Alcor!$H$20</f>
        <v>0</v>
      </c>
      <c r="G25" s="144" t="e">
        <f>+Alcor!$H$22</f>
        <v>#NUM!</v>
      </c>
      <c r="H25" s="126">
        <f>+Alcor!$H$16</f>
        <v>0</v>
      </c>
      <c r="I25" s="134" t="e">
        <f>+H25/D25</f>
        <v>#DIV/0!</v>
      </c>
      <c r="J25" s="62" t="s">
        <v>95</v>
      </c>
    </row>
    <row r="26" spans="1:10" ht="27" customHeight="1" x14ac:dyDescent="0.25">
      <c r="A26" s="62" t="s">
        <v>2</v>
      </c>
      <c r="B26" s="4" t="str">
        <f>+S!$A$2</f>
        <v>NºFeder</v>
      </c>
      <c r="C26" s="5" t="str">
        <f>+S!$B$2</f>
        <v>Nombre</v>
      </c>
      <c r="D26" s="125">
        <f>+S!$L$16</f>
        <v>0</v>
      </c>
      <c r="E26" s="125">
        <f>+S!$S$16</f>
        <v>0</v>
      </c>
      <c r="F26" s="126">
        <f>+S!$H$20</f>
        <v>0</v>
      </c>
      <c r="G26" s="144" t="e">
        <f>+S!$H$22</f>
        <v>#NUM!</v>
      </c>
      <c r="H26" s="126">
        <f>+S!$H$16</f>
        <v>0</v>
      </c>
      <c r="I26" s="134" t="e">
        <f>+H26/D26</f>
        <v>#DIV/0!</v>
      </c>
      <c r="J26" s="62" t="s">
        <v>2</v>
      </c>
    </row>
    <row r="27" spans="1:10" ht="12" customHeight="1" x14ac:dyDescent="0.2"/>
    <row r="28" spans="1:10" ht="15.75" x14ac:dyDescent="0.25">
      <c r="B28" s="157" t="s">
        <v>51</v>
      </c>
      <c r="C28" s="158"/>
      <c r="D28" s="159">
        <f>+MAX(D7:D26)</f>
        <v>5</v>
      </c>
      <c r="E28" s="159">
        <f>+MAX(E7:E26)</f>
        <v>95</v>
      </c>
      <c r="F28" s="159">
        <f>+MAX(F7:F26)</f>
        <v>546</v>
      </c>
      <c r="G28" s="158"/>
      <c r="H28" s="111">
        <f>+MAX(H7:H26)</f>
        <v>2572</v>
      </c>
      <c r="I28" s="111" t="e">
        <f>+MAX(I7:I26)</f>
        <v>#DIV/0!</v>
      </c>
    </row>
    <row r="29" spans="1:10" ht="16.5" thickBot="1" x14ac:dyDescent="0.3">
      <c r="B29" s="161" t="s">
        <v>52</v>
      </c>
      <c r="C29" s="160"/>
      <c r="D29" s="160"/>
      <c r="E29" s="160"/>
      <c r="F29" s="160"/>
      <c r="G29" s="114" t="e">
        <f>+MIN(G7:G26)</f>
        <v>#NUM!</v>
      </c>
      <c r="H29" s="160"/>
      <c r="I29" s="160"/>
    </row>
    <row r="30" spans="1:10" ht="16.5" thickTop="1" thickBot="1" x14ac:dyDescent="0.25">
      <c r="B30" s="160"/>
      <c r="C30" s="160"/>
      <c r="D30" s="160"/>
      <c r="E30" s="160"/>
      <c r="F30" s="160"/>
      <c r="G30" s="160"/>
      <c r="H30" s="160"/>
      <c r="I30" s="160"/>
    </row>
    <row r="31" spans="1:10" ht="16.5" thickTop="1" x14ac:dyDescent="0.25">
      <c r="B31" s="16" t="s">
        <v>53</v>
      </c>
      <c r="D31" s="14" t="str">
        <f>VLOOKUP(D28,D7:J26,7,FALSE)</f>
        <v>Flores</v>
      </c>
      <c r="E31" s="14" t="str">
        <f>VLOOKUP(E28,E7:J26,6,FALSE)</f>
        <v>Grzegorz</v>
      </c>
      <c r="F31" s="14" t="str">
        <f>VLOOKUP(F28,F7:J26,5,FALSE)</f>
        <v>Panisello</v>
      </c>
      <c r="G31" s="14" t="e">
        <f>VLOOKUP(G29,G7:J26,4,FALSE)</f>
        <v>#NUM!</v>
      </c>
      <c r="H31" s="14" t="str">
        <f>VLOOKUP(H28,H7:J26,3,FALSE)</f>
        <v>Flores</v>
      </c>
      <c r="I31" s="14" t="e">
        <f>VLOOKUP(I28,I7:J26,2,FALSE)</f>
        <v>#DIV/0!</v>
      </c>
    </row>
    <row r="32" spans="1:10" ht="15.75" x14ac:dyDescent="0.25">
      <c r="B32" s="172" t="s">
        <v>55</v>
      </c>
    </row>
    <row r="33" spans="1:12" x14ac:dyDescent="0.2">
      <c r="C33" s="158"/>
      <c r="D33" s="158" t="str">
        <f>+VLOOKUP(D31,A7:C26,3)</f>
        <v>Carlos Flores Samper</v>
      </c>
      <c r="E33" s="158"/>
      <c r="F33" s="158"/>
      <c r="G33" s="158"/>
      <c r="H33" s="158"/>
      <c r="I33" s="158"/>
      <c r="J33" s="158"/>
      <c r="K33" s="158"/>
      <c r="L33" s="158"/>
    </row>
    <row r="40" spans="1:12" ht="15.75" x14ac:dyDescent="0.25">
      <c r="B40" s="66" t="str">
        <f>+E6</f>
        <v>Máxima 
Serie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</row>
    <row r="41" spans="1:12" x14ac:dyDescent="0.2">
      <c r="A41" s="62" t="s">
        <v>56</v>
      </c>
      <c r="E41" s="27" t="str">
        <f>+VLOOKUP(E31,A7:C26,3)</f>
        <v>Grzegorz Adam</v>
      </c>
    </row>
    <row r="42" spans="1:12" x14ac:dyDescent="0.2">
      <c r="A42" s="62" t="s">
        <v>57</v>
      </c>
    </row>
    <row r="43" spans="1:12" x14ac:dyDescent="0.2">
      <c r="A43" s="62" t="s">
        <v>58</v>
      </c>
    </row>
    <row r="44" spans="1:12" ht="15.75" x14ac:dyDescent="0.25">
      <c r="B44" s="66" t="str">
        <f>+F6</f>
        <v>Máxima
Tirada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</row>
    <row r="45" spans="1:12" x14ac:dyDescent="0.2">
      <c r="A45" s="62" t="s">
        <v>56</v>
      </c>
      <c r="F45" s="27" t="str">
        <f>+VLOOKUP(F31,A7:C26,3)</f>
        <v>Enrique Alcor Cabrerizo</v>
      </c>
    </row>
    <row r="46" spans="1:12" x14ac:dyDescent="0.2">
      <c r="A46" s="62" t="s">
        <v>57</v>
      </c>
    </row>
    <row r="47" spans="1:12" x14ac:dyDescent="0.2">
      <c r="A47" s="62" t="s">
        <v>58</v>
      </c>
    </row>
    <row r="48" spans="1:12" ht="15.75" x14ac:dyDescent="0.25">
      <c r="B48" s="66" t="s">
        <v>54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</row>
    <row r="49" spans="1:12" x14ac:dyDescent="0.2">
      <c r="A49" s="62" t="s">
        <v>56</v>
      </c>
      <c r="G49" s="27" t="e">
        <f>+VLOOKUP(G31,A7:C26,3)</f>
        <v>#NUM!</v>
      </c>
    </row>
    <row r="50" spans="1:12" x14ac:dyDescent="0.2">
      <c r="A50" s="62" t="s">
        <v>57</v>
      </c>
    </row>
    <row r="51" spans="1:12" x14ac:dyDescent="0.2">
      <c r="A51" s="62" t="s">
        <v>58</v>
      </c>
    </row>
    <row r="52" spans="1:12" ht="15.75" x14ac:dyDescent="0.25">
      <c r="A52" s="62"/>
      <c r="B52" s="66" t="str">
        <f>+H6</f>
        <v>Puntos
Totales</v>
      </c>
      <c r="C52" s="67"/>
      <c r="D52" s="67"/>
      <c r="E52" s="67"/>
      <c r="F52" s="67"/>
      <c r="G52" s="67"/>
      <c r="H52" s="67"/>
      <c r="I52" s="67"/>
      <c r="J52" s="67"/>
      <c r="K52" s="67"/>
      <c r="L52" s="67"/>
    </row>
    <row r="53" spans="1:12" x14ac:dyDescent="0.2">
      <c r="A53" s="62" t="s">
        <v>56</v>
      </c>
      <c r="H53" s="27" t="str">
        <f>+VLOOKUP(H31,A7:C26,3)</f>
        <v>Carlos Flores Samper</v>
      </c>
    </row>
    <row r="54" spans="1:12" x14ac:dyDescent="0.2">
      <c r="A54" s="62" t="s">
        <v>57</v>
      </c>
    </row>
    <row r="55" spans="1:12" x14ac:dyDescent="0.2">
      <c r="A55" s="62" t="s">
        <v>58</v>
      </c>
    </row>
    <row r="56" spans="1:12" ht="15.75" x14ac:dyDescent="0.25">
      <c r="B56" s="66" t="str">
        <f>+I6</f>
        <v>Puntos
Totales
/Tirada</v>
      </c>
      <c r="C56" s="67"/>
      <c r="D56" s="67"/>
      <c r="E56" s="67"/>
      <c r="F56" s="67"/>
      <c r="G56" s="67"/>
      <c r="H56" s="67"/>
      <c r="I56" s="67"/>
      <c r="J56" s="67"/>
      <c r="K56" s="67"/>
      <c r="L56" s="67"/>
    </row>
    <row r="57" spans="1:12" x14ac:dyDescent="0.2">
      <c r="A57" s="62" t="s">
        <v>56</v>
      </c>
      <c r="I57" s="27" t="e">
        <f>+VLOOKUP(I31,A7:C26,3)</f>
        <v>#DIV/0!</v>
      </c>
    </row>
    <row r="58" spans="1:12" x14ac:dyDescent="0.2">
      <c r="A58" s="62" t="s">
        <v>57</v>
      </c>
    </row>
    <row r="59" spans="1:12" ht="15.75" thickBot="1" x14ac:dyDescent="0.25">
      <c r="A59" s="62" t="s">
        <v>58</v>
      </c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17991</v>
      </c>
      <c r="B2" s="13" t="s">
        <v>94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23679</v>
      </c>
      <c r="B2" s="13" t="s">
        <v>105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82</v>
      </c>
      <c r="C5" s="164">
        <v>82</v>
      </c>
      <c r="D5" s="164">
        <v>81</v>
      </c>
      <c r="E5" s="164">
        <v>87</v>
      </c>
      <c r="F5" s="164">
        <v>84</v>
      </c>
      <c r="G5" s="164">
        <v>92</v>
      </c>
      <c r="H5" s="43">
        <f t="shared" ref="H5:H15" si="2">+SUM(B5:G5)</f>
        <v>508</v>
      </c>
      <c r="I5" s="82"/>
      <c r="J5" s="59">
        <v>45326</v>
      </c>
      <c r="K5" s="69">
        <f t="shared" ref="K5:K15" si="3">+H5</f>
        <v>508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92</v>
      </c>
      <c r="T5" s="127">
        <f t="shared" ref="T5:T15" si="5">IF(H5=0,0,+((+S5-MIN(B5:G5))/AVERAGE(B5:G5)))</f>
        <v>0.12992125984251968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508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87</v>
      </c>
      <c r="C7" s="164">
        <v>75</v>
      </c>
      <c r="D7" s="164">
        <v>87</v>
      </c>
      <c r="E7" s="164">
        <v>78</v>
      </c>
      <c r="F7" s="164">
        <v>79</v>
      </c>
      <c r="G7" s="164">
        <v>88</v>
      </c>
      <c r="H7" s="43">
        <f t="shared" si="2"/>
        <v>494</v>
      </c>
      <c r="I7" s="82"/>
      <c r="J7" s="59">
        <v>45389</v>
      </c>
      <c r="K7" s="69">
        <f t="shared" si="3"/>
        <v>494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508</v>
      </c>
      <c r="R7" s="71">
        <f>+IF(K6=0,+R6,+LOOKUP(2,1/($K$4:K5&gt;0),$K$4:K5))</f>
        <v>0</v>
      </c>
      <c r="S7" s="118">
        <f t="shared" si="1"/>
        <v>88</v>
      </c>
      <c r="T7" s="127">
        <f t="shared" si="5"/>
        <v>0.15789473684210528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494</v>
      </c>
      <c r="R8" s="71">
        <f>+IF(K7=0,+R7,+LOOKUP(2,1/($K$4:K6&gt;0),$K$4:K6))</f>
        <v>508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494</v>
      </c>
      <c r="R9" s="71">
        <f>+IF(K8=0,+R8,+LOOKUP(2,1/($K$4:K7&gt;0),$K$4:K7))</f>
        <v>508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494</v>
      </c>
      <c r="R10" s="71">
        <f>+IF(K9=0,+R9,+LOOKUP(2,1/($K$4:K8&gt;0),$K$4:K8))</f>
        <v>508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494</v>
      </c>
      <c r="R11" s="71">
        <f>+IF(K10=0,+R10,+LOOKUP(2,1/($K$4:K9&gt;0),$K$4:K9))</f>
        <v>508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494</v>
      </c>
      <c r="R12" s="71">
        <f>+IF(K11=0,+R11,+LOOKUP(2,1/($K$4:K10&gt;0),$K$4:K10))</f>
        <v>508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494</v>
      </c>
      <c r="R13" s="71">
        <f>+IF(K12=0,+R12,+LOOKUP(2,1/($K$4:K11&gt;0),$K$4:K11))</f>
        <v>508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494</v>
      </c>
      <c r="R14" s="71">
        <f>+IF(K13=0,+R13,+LOOKUP(2,1/($K$4:K12&gt;0),$K$4:K12))</f>
        <v>508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494</v>
      </c>
      <c r="R15" s="81">
        <f>+IF(K14=0,+R14,+LOOKUP(2,1/($K$4:K13&gt;0),$K$4:K13))</f>
        <v>508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1002</v>
      </c>
      <c r="I16" s="6"/>
      <c r="J16" s="37" t="s">
        <v>0</v>
      </c>
      <c r="K16" s="48">
        <f>SUM(K4:K15)</f>
        <v>1002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82</v>
      </c>
      <c r="C17" s="111">
        <f t="shared" ref="C17:G17" si="7">SMALL(C4:C15,COUNTIF(C4:C15,"&lt;=0")+1)</f>
        <v>75</v>
      </c>
      <c r="D17" s="111">
        <f t="shared" si="7"/>
        <v>81</v>
      </c>
      <c r="E17" s="111">
        <f t="shared" si="7"/>
        <v>78</v>
      </c>
      <c r="F17" s="111">
        <f t="shared" si="7"/>
        <v>79</v>
      </c>
      <c r="G17" s="111">
        <f t="shared" si="7"/>
        <v>88</v>
      </c>
      <c r="H17" s="111">
        <f>SMALL(H4:H15,COUNTIF(H4:H15,"&lt;=0")+1)</f>
        <v>494</v>
      </c>
      <c r="I17" s="6"/>
      <c r="J17" s="30" t="s">
        <v>5</v>
      </c>
      <c r="K17" s="31">
        <f>SMALL(K4:K15,COUNTIF(K4:K15,"&lt;=0")+1)</f>
        <v>494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84.5</v>
      </c>
      <c r="C18" s="71">
        <f t="shared" si="8"/>
        <v>78.5</v>
      </c>
      <c r="D18" s="71">
        <f t="shared" si="8"/>
        <v>84</v>
      </c>
      <c r="E18" s="71">
        <f t="shared" si="8"/>
        <v>82.5</v>
      </c>
      <c r="F18" s="71">
        <f t="shared" si="8"/>
        <v>81.5</v>
      </c>
      <c r="G18" s="71">
        <f t="shared" si="8"/>
        <v>90</v>
      </c>
      <c r="H18" s="71">
        <f t="shared" si="8"/>
        <v>501</v>
      </c>
      <c r="I18" s="6"/>
      <c r="J18" s="32" t="s">
        <v>6</v>
      </c>
      <c r="K18" s="33">
        <f>AVERAGEIF(K4:K15,"&gt;0")</f>
        <v>501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84.5</v>
      </c>
      <c r="C19" s="71">
        <f t="array" ref="C19">+MEDIAN(IF(C4:C15&lt;&gt;0,C4:C15))</f>
        <v>78.5</v>
      </c>
      <c r="D19" s="71">
        <f t="array" ref="D19">+MEDIAN(IF(D4:D15&lt;&gt;0,D4:D15))</f>
        <v>84</v>
      </c>
      <c r="E19" s="71">
        <f t="array" ref="E19">+MEDIAN(IF(E4:E15&lt;&gt;0,E4:E15))</f>
        <v>82.5</v>
      </c>
      <c r="F19" s="71">
        <f t="array" ref="F19">+MEDIAN(IF(F4:F15&lt;&gt;0,F4:F15))</f>
        <v>81.5</v>
      </c>
      <c r="G19" s="71">
        <f t="array" ref="G19">+MEDIAN(IF(G4:G15&lt;&gt;0,G4:G15))</f>
        <v>90</v>
      </c>
      <c r="H19" s="71">
        <f t="array" ref="H19">+MEDIAN(IF(H4:H15&lt;&gt;0,H4:H15))</f>
        <v>501</v>
      </c>
      <c r="I19" s="6"/>
      <c r="J19" s="32" t="s">
        <v>7</v>
      </c>
      <c r="K19" s="33">
        <f t="array" ref="K19">+MEDIAN(IF(K4:K15&lt;&gt;0,K4:K15))</f>
        <v>501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87</v>
      </c>
      <c r="C20" s="104">
        <f t="shared" si="9"/>
        <v>82</v>
      </c>
      <c r="D20" s="104">
        <f t="shared" si="9"/>
        <v>87</v>
      </c>
      <c r="E20" s="104">
        <f t="shared" si="9"/>
        <v>87</v>
      </c>
      <c r="F20" s="104">
        <f t="shared" si="9"/>
        <v>84</v>
      </c>
      <c r="G20" s="104">
        <f t="shared" si="9"/>
        <v>92</v>
      </c>
      <c r="H20" s="104">
        <f t="shared" si="9"/>
        <v>508</v>
      </c>
      <c r="I20" s="6"/>
      <c r="J20" s="32" t="s">
        <v>8</v>
      </c>
      <c r="K20" s="33">
        <f>+MAX(K4:K15)</f>
        <v>508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3.5355339059327378</v>
      </c>
      <c r="C21" s="120">
        <f t="array" ref="C21">+STDEV(IF(C4:C15&gt;0,C4:C15))</f>
        <v>4.9497474683058327</v>
      </c>
      <c r="D21" s="120">
        <f t="array" ref="D21">+STDEV(IF(D4:D15&gt;0,D4:D15))</f>
        <v>4.2426406871192848</v>
      </c>
      <c r="E21" s="120">
        <f t="array" ref="E21">+STDEV(IF(E4:E15&gt;0,E4:E15))</f>
        <v>6.3639610306789276</v>
      </c>
      <c r="F21" s="120">
        <f t="array" ref="F21">+STDEV(IF(F4:F15&gt;0,F4:F15))</f>
        <v>3.5355339059327378</v>
      </c>
      <c r="G21" s="120">
        <f t="array" ref="G21">+STDEV(IF(G4:G15&gt;0,G4:G15))</f>
        <v>2.8284271247461903</v>
      </c>
      <c r="H21" s="120">
        <f t="array" ref="H21">+STDEV(IF(H4:H15&gt;0,H4:H15))</f>
        <v>9.8994949366116654</v>
      </c>
      <c r="I21" s="6"/>
      <c r="J21" s="32" t="s">
        <v>9</v>
      </c>
      <c r="K21" s="119">
        <f t="array" ref="K21">+STDEV(IF(K4:K15&gt;0,K4:K15))</f>
        <v>9.8994949366116654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5.9171597633136092E-2</v>
      </c>
      <c r="C22" s="114">
        <f t="shared" ref="C22:H22" si="10">+(C20-C17)/C18</f>
        <v>8.9171974522292988E-2</v>
      </c>
      <c r="D22" s="114">
        <f t="shared" si="10"/>
        <v>7.1428571428571425E-2</v>
      </c>
      <c r="E22" s="114">
        <f t="shared" si="10"/>
        <v>0.10909090909090909</v>
      </c>
      <c r="F22" s="114">
        <f t="shared" si="10"/>
        <v>6.1349693251533742E-2</v>
      </c>
      <c r="G22" s="114">
        <f t="shared" si="10"/>
        <v>4.4444444444444446E-2</v>
      </c>
      <c r="H22" s="114">
        <f t="shared" si="10"/>
        <v>2.7944111776447105E-2</v>
      </c>
      <c r="I22" s="6"/>
      <c r="J22" s="34" t="s">
        <v>4</v>
      </c>
      <c r="K22" s="35">
        <f>+K21/K18</f>
        <v>1.9759470931360608E-2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21737</v>
      </c>
      <c r="B2" s="13" t="s">
        <v>64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92</v>
      </c>
      <c r="D4" s="164">
        <v>93</v>
      </c>
      <c r="E4" s="164">
        <v>79</v>
      </c>
      <c r="F4" s="164">
        <v>93</v>
      </c>
      <c r="G4" s="164">
        <v>86</v>
      </c>
      <c r="H4" s="176">
        <f>+SUM(B4:G4)</f>
        <v>535</v>
      </c>
      <c r="I4" s="82"/>
      <c r="J4" s="59">
        <f>+TOTALES!$D$4</f>
        <v>46033</v>
      </c>
      <c r="K4" s="69">
        <f>+H4</f>
        <v>535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0.15700934579439252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535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86</v>
      </c>
      <c r="C7" s="164">
        <v>89</v>
      </c>
      <c r="D7" s="164">
        <v>91</v>
      </c>
      <c r="E7" s="164">
        <v>88</v>
      </c>
      <c r="F7" s="164">
        <v>86</v>
      </c>
      <c r="G7" s="164">
        <v>85</v>
      </c>
      <c r="H7" s="176">
        <f t="shared" si="2"/>
        <v>525</v>
      </c>
      <c r="I7" s="82"/>
      <c r="J7" s="59">
        <f>+TOTALES!$G$4</f>
        <v>46124</v>
      </c>
      <c r="K7" s="69">
        <f t="shared" si="3"/>
        <v>525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535</v>
      </c>
      <c r="R7" s="71">
        <f>+IF(K6=0,+R6,+LOOKUP(2,1/($K$4:K5&gt;0),$K$4:K5))</f>
        <v>535</v>
      </c>
      <c r="S7" s="118">
        <f t="shared" si="1"/>
        <v>91</v>
      </c>
      <c r="T7" s="127">
        <f t="shared" si="5"/>
        <v>6.8571428571428575E-2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525</v>
      </c>
      <c r="R8" s="71">
        <f>+IF(K7=0,+R7,+LOOKUP(2,1/($K$4:K6&gt;0),$K$4:K6))</f>
        <v>535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525</v>
      </c>
      <c r="R9" s="71">
        <f>+IF(K8=0,+R8,+LOOKUP(2,1/($K$4:K7&gt;0),$K$4:K7))</f>
        <v>535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525</v>
      </c>
      <c r="R10" s="71">
        <f>+IF(K9=0,+R9,+LOOKUP(2,1/($K$4:K8&gt;0),$K$4:K8))</f>
        <v>535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525</v>
      </c>
      <c r="R11" s="71">
        <f>+IF(K10=0,+R10,+LOOKUP(2,1/($K$4:K9&gt;0),$K$4:K9))</f>
        <v>535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525</v>
      </c>
      <c r="R12" s="71">
        <f>+IF(K11=0,+R11,+LOOKUP(2,1/($K$4:K10&gt;0),$K$4:K10))</f>
        <v>535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525</v>
      </c>
      <c r="R13" s="71">
        <f>+IF(K12=0,+R12,+LOOKUP(2,1/($K$4:K11&gt;0),$K$4:K11))</f>
        <v>535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525</v>
      </c>
      <c r="R14" s="71">
        <f>+IF(K13=0,+R13,+LOOKUP(2,1/($K$4:K12&gt;0),$K$4:K12))</f>
        <v>535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525</v>
      </c>
      <c r="R15" s="81">
        <f>+IF(K14=0,+R14,+LOOKUP(2,1/($K$4:K13&gt;0),$K$4:K13))</f>
        <v>535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1060</v>
      </c>
      <c r="I16" s="6"/>
      <c r="J16" s="37" t="s">
        <v>0</v>
      </c>
      <c r="K16" s="48">
        <f>SUM(K4:K15)</f>
        <v>1060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86</v>
      </c>
      <c r="C17" s="111">
        <f t="shared" ref="C17:G17" si="7">SMALL(C4:C15,COUNTIF(C4:C15,"&lt;=0")+1)</f>
        <v>89</v>
      </c>
      <c r="D17" s="111">
        <f t="shared" si="7"/>
        <v>91</v>
      </c>
      <c r="E17" s="111">
        <f t="shared" si="7"/>
        <v>79</v>
      </c>
      <c r="F17" s="111">
        <f t="shared" si="7"/>
        <v>86</v>
      </c>
      <c r="G17" s="111">
        <f t="shared" si="7"/>
        <v>85</v>
      </c>
      <c r="H17" s="111">
        <f>SMALL(H4:H15,COUNTIF(H4:H15,"&lt;=0")+1)</f>
        <v>525</v>
      </c>
      <c r="I17" s="6"/>
      <c r="J17" s="30" t="s">
        <v>5</v>
      </c>
      <c r="K17" s="31">
        <f>SMALL(K4:K15,COUNTIF(K4:K15,"&lt;=0")+1)</f>
        <v>525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89</v>
      </c>
      <c r="C18" s="71">
        <f t="shared" si="8"/>
        <v>90.5</v>
      </c>
      <c r="D18" s="71">
        <f t="shared" si="8"/>
        <v>92</v>
      </c>
      <c r="E18" s="71">
        <f t="shared" si="8"/>
        <v>83.5</v>
      </c>
      <c r="F18" s="71">
        <f t="shared" si="8"/>
        <v>89.5</v>
      </c>
      <c r="G18" s="71">
        <f t="shared" si="8"/>
        <v>85.5</v>
      </c>
      <c r="H18" s="71">
        <f t="shared" si="8"/>
        <v>530</v>
      </c>
      <c r="I18" s="6"/>
      <c r="J18" s="32" t="s">
        <v>6</v>
      </c>
      <c r="K18" s="33">
        <f>AVERAGEIF(K4:K15,"&gt;0")</f>
        <v>530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89</v>
      </c>
      <c r="C19" s="71">
        <f t="array" ref="C19">+MEDIAN(IF(C4:C15&lt;&gt;0,C4:C15))</f>
        <v>90.5</v>
      </c>
      <c r="D19" s="71">
        <f t="array" ref="D19">+MEDIAN(IF(D4:D15&lt;&gt;0,D4:D15))</f>
        <v>92</v>
      </c>
      <c r="E19" s="71">
        <f t="array" ref="E19">+MEDIAN(IF(E4:E15&lt;&gt;0,E4:E15))</f>
        <v>83.5</v>
      </c>
      <c r="F19" s="71">
        <f t="array" ref="F19">+MEDIAN(IF(F4:F15&lt;&gt;0,F4:F15))</f>
        <v>89.5</v>
      </c>
      <c r="G19" s="71">
        <f t="array" ref="G19">+MEDIAN(IF(G4:G15&lt;&gt;0,G4:G15))</f>
        <v>85.5</v>
      </c>
      <c r="H19" s="71">
        <f t="array" ref="H19">+MEDIAN(IF(H4:H15&lt;&gt;0,H4:H15))</f>
        <v>530</v>
      </c>
      <c r="I19" s="6"/>
      <c r="J19" s="32" t="s">
        <v>7</v>
      </c>
      <c r="K19" s="33">
        <f t="array" ref="K19">+MEDIAN(IF(K4:K15&lt;&gt;0,K4:K15))</f>
        <v>530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92</v>
      </c>
      <c r="C20" s="104">
        <f t="shared" si="9"/>
        <v>92</v>
      </c>
      <c r="D20" s="104">
        <f t="shared" si="9"/>
        <v>93</v>
      </c>
      <c r="E20" s="104">
        <f t="shared" si="9"/>
        <v>88</v>
      </c>
      <c r="F20" s="104">
        <f t="shared" si="9"/>
        <v>93</v>
      </c>
      <c r="G20" s="104">
        <f t="shared" si="9"/>
        <v>86</v>
      </c>
      <c r="H20" s="104">
        <f t="shared" si="9"/>
        <v>535</v>
      </c>
      <c r="I20" s="6"/>
      <c r="J20" s="32" t="s">
        <v>8</v>
      </c>
      <c r="K20" s="33">
        <f>+MAX(K4:K15)</f>
        <v>535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4.2426406871192848</v>
      </c>
      <c r="C21" s="120">
        <f t="array" ref="C21">+STDEV(IF(C4:C15&gt;0,C4:C15))</f>
        <v>2.1213203435596424</v>
      </c>
      <c r="D21" s="120">
        <f t="array" ref="D21">+STDEV(IF(D4:D15&gt;0,D4:D15))</f>
        <v>1.4142135623730951</v>
      </c>
      <c r="E21" s="120">
        <f t="array" ref="E21">+STDEV(IF(E4:E15&gt;0,E4:E15))</f>
        <v>6.3639610306789276</v>
      </c>
      <c r="F21" s="120">
        <f t="array" ref="F21">+STDEV(IF(F4:F15&gt;0,F4:F15))</f>
        <v>4.9497474683058327</v>
      </c>
      <c r="G21" s="120">
        <f t="array" ref="G21">+STDEV(IF(G4:G15&gt;0,G4:G15))</f>
        <v>0.70710678118654757</v>
      </c>
      <c r="H21" s="120">
        <f t="array" ref="H21">+STDEV(IF(H4:H15&gt;0,H4:H15))</f>
        <v>7.0710678118654755</v>
      </c>
      <c r="I21" s="6"/>
      <c r="J21" s="32" t="s">
        <v>9</v>
      </c>
      <c r="K21" s="119">
        <f t="array" ref="K21">+STDEV(IF(K4:K15&gt;0,K4:K15))</f>
        <v>7.0710678118654755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6.741573033707865E-2</v>
      </c>
      <c r="C22" s="114">
        <f t="shared" ref="C22:H22" si="10">+(C20-C17)/C18</f>
        <v>3.3149171270718231E-2</v>
      </c>
      <c r="D22" s="114">
        <f t="shared" si="10"/>
        <v>2.1739130434782608E-2</v>
      </c>
      <c r="E22" s="114">
        <f t="shared" si="10"/>
        <v>0.10778443113772455</v>
      </c>
      <c r="F22" s="114">
        <f t="shared" si="10"/>
        <v>7.8212290502793297E-2</v>
      </c>
      <c r="G22" s="114">
        <f t="shared" si="10"/>
        <v>1.1695906432748537E-2</v>
      </c>
      <c r="H22" s="114">
        <f t="shared" si="10"/>
        <v>1.8867924528301886E-2</v>
      </c>
      <c r="I22" s="6"/>
      <c r="J22" s="34" t="s">
        <v>4</v>
      </c>
      <c r="K22" s="35">
        <f>+K21/K18</f>
        <v>1.3341637380878256E-2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G7" sqref="G7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22811</v>
      </c>
      <c r="B2" s="13" t="s">
        <v>100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83</v>
      </c>
      <c r="C4" s="164">
        <v>85</v>
      </c>
      <c r="D4" s="164">
        <v>85</v>
      </c>
      <c r="E4" s="164">
        <v>84</v>
      </c>
      <c r="F4" s="164">
        <v>86</v>
      </c>
      <c r="G4" s="164">
        <v>79</v>
      </c>
      <c r="H4" s="176">
        <f>+SUM(B4:G4)</f>
        <v>502</v>
      </c>
      <c r="I4" s="82"/>
      <c r="J4" s="59">
        <f>+TOTALES!$D$4</f>
        <v>46033</v>
      </c>
      <c r="K4" s="69">
        <f>+H4</f>
        <v>502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8.3665338645418322E-2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81</v>
      </c>
      <c r="C6" s="164">
        <v>78</v>
      </c>
      <c r="D6" s="164">
        <v>85</v>
      </c>
      <c r="E6" s="164">
        <v>85</v>
      </c>
      <c r="F6" s="164">
        <v>84</v>
      </c>
      <c r="G6" s="164">
        <v>75</v>
      </c>
      <c r="H6" s="176">
        <f t="shared" si="2"/>
        <v>488</v>
      </c>
      <c r="I6" s="82"/>
      <c r="J6" s="59">
        <f>+TOTALES!$F$4</f>
        <v>46089</v>
      </c>
      <c r="K6" s="69">
        <f t="shared" si="3"/>
        <v>488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502</v>
      </c>
      <c r="S6" s="118">
        <f t="shared" si="1"/>
        <v>85</v>
      </c>
      <c r="T6" s="127">
        <f t="shared" si="5"/>
        <v>0.12295081967213116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488</v>
      </c>
      <c r="R7" s="71">
        <f>+IF(K6=0,+R6,+LOOKUP(2,1/($K$4:K5&gt;0),$K$4:K5))</f>
        <v>502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46173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46173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488</v>
      </c>
      <c r="R8" s="71">
        <f>+IF(K7=0,+R7,+LOOKUP(2,1/($K$4:K6&gt;0),$K$4:K6))</f>
        <v>502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488</v>
      </c>
      <c r="R9" s="71">
        <f>+IF(K8=0,+R8,+LOOKUP(2,1/($K$4:K7&gt;0),$K$4:K7))</f>
        <v>502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488</v>
      </c>
      <c r="R10" s="71">
        <f>+IF(K9=0,+R9,+LOOKUP(2,1/($K$4:K8&gt;0),$K$4:K8))</f>
        <v>502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488</v>
      </c>
      <c r="R11" s="71">
        <f>+IF(K10=0,+R10,+LOOKUP(2,1/($K$4:K9&gt;0),$K$4:K9))</f>
        <v>502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488</v>
      </c>
      <c r="R12" s="71">
        <f>+IF(K11=0,+R11,+LOOKUP(2,1/($K$4:K10&gt;0),$K$4:K10))</f>
        <v>502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488</v>
      </c>
      <c r="R13" s="71">
        <f>+IF(K12=0,+R12,+LOOKUP(2,1/($K$4:K11&gt;0),$K$4:K11))</f>
        <v>502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488</v>
      </c>
      <c r="R14" s="71">
        <f>+IF(K13=0,+R13,+LOOKUP(2,1/($K$4:K12&gt;0),$K$4:K12))</f>
        <v>502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488</v>
      </c>
      <c r="R15" s="81">
        <f>+IF(K14=0,+R14,+LOOKUP(2,1/($K$4:K13&gt;0),$K$4:K13))</f>
        <v>502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990</v>
      </c>
      <c r="I16" s="6"/>
      <c r="J16" s="37" t="s">
        <v>0</v>
      </c>
      <c r="K16" s="48">
        <f>SUM(K4:K15)</f>
        <v>990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86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81</v>
      </c>
      <c r="C17" s="111">
        <f t="shared" ref="C17:G17" si="7">SMALL(C4:C15,COUNTIF(C4:C15,"&lt;=0")+1)</f>
        <v>78</v>
      </c>
      <c r="D17" s="111">
        <f t="shared" si="7"/>
        <v>85</v>
      </c>
      <c r="E17" s="111">
        <f t="shared" si="7"/>
        <v>84</v>
      </c>
      <c r="F17" s="111">
        <f t="shared" si="7"/>
        <v>84</v>
      </c>
      <c r="G17" s="111">
        <f t="shared" si="7"/>
        <v>75</v>
      </c>
      <c r="H17" s="111">
        <f>SMALL(H4:H15,COUNTIF(H4:H15,"&lt;=0")+1)</f>
        <v>488</v>
      </c>
      <c r="I17" s="6"/>
      <c r="J17" s="30" t="s">
        <v>5</v>
      </c>
      <c r="K17" s="31">
        <f>SMALL(K4:K15,COUNTIF(K4:K15,"&lt;=0")+1)</f>
        <v>488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82</v>
      </c>
      <c r="C18" s="71">
        <f t="shared" si="8"/>
        <v>81.5</v>
      </c>
      <c r="D18" s="71">
        <f t="shared" si="8"/>
        <v>85</v>
      </c>
      <c r="E18" s="71">
        <f t="shared" si="8"/>
        <v>84.5</v>
      </c>
      <c r="F18" s="71">
        <f t="shared" si="8"/>
        <v>85</v>
      </c>
      <c r="G18" s="71">
        <f t="shared" si="8"/>
        <v>77</v>
      </c>
      <c r="H18" s="71">
        <f t="shared" si="8"/>
        <v>495</v>
      </c>
      <c r="I18" s="6"/>
      <c r="J18" s="32" t="s">
        <v>6</v>
      </c>
      <c r="K18" s="33">
        <f>AVERAGEIF(K4:K15,"&gt;0")</f>
        <v>495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82</v>
      </c>
      <c r="C19" s="71">
        <f t="array" ref="C19">+MEDIAN(IF(C4:C15&lt;&gt;0,C4:C15))</f>
        <v>81.5</v>
      </c>
      <c r="D19" s="71">
        <f t="array" ref="D19">+MEDIAN(IF(D4:D15&lt;&gt;0,D4:D15))</f>
        <v>85</v>
      </c>
      <c r="E19" s="71">
        <f t="array" ref="E19">+MEDIAN(IF(E4:E15&lt;&gt;0,E4:E15))</f>
        <v>84.5</v>
      </c>
      <c r="F19" s="71">
        <f t="array" ref="F19">+MEDIAN(IF(F4:F15&lt;&gt;0,F4:F15))</f>
        <v>85</v>
      </c>
      <c r="G19" s="71">
        <f t="array" ref="G19">+MEDIAN(IF(G4:G15&lt;&gt;0,G4:G15))</f>
        <v>77</v>
      </c>
      <c r="H19" s="71">
        <f t="array" ref="H19">+MEDIAN(IF(H4:H15&lt;&gt;0,H4:H15))</f>
        <v>495</v>
      </c>
      <c r="I19" s="6"/>
      <c r="J19" s="32" t="s">
        <v>7</v>
      </c>
      <c r="K19" s="33">
        <f t="array" ref="K19">+MEDIAN(IF(K4:K15&lt;&gt;0,K4:K15))</f>
        <v>495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83</v>
      </c>
      <c r="C20" s="104">
        <f t="shared" si="9"/>
        <v>85</v>
      </c>
      <c r="D20" s="104">
        <f t="shared" si="9"/>
        <v>85</v>
      </c>
      <c r="E20" s="104">
        <f t="shared" si="9"/>
        <v>85</v>
      </c>
      <c r="F20" s="104">
        <f t="shared" si="9"/>
        <v>86</v>
      </c>
      <c r="G20" s="104">
        <f t="shared" si="9"/>
        <v>79</v>
      </c>
      <c r="H20" s="104">
        <f t="shared" si="9"/>
        <v>502</v>
      </c>
      <c r="I20" s="6"/>
      <c r="J20" s="32" t="s">
        <v>8</v>
      </c>
      <c r="K20" s="33">
        <f>+MAX(K4:K15)</f>
        <v>502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1.4142135623730951</v>
      </c>
      <c r="C21" s="120">
        <f t="array" ref="C21">+STDEV(IF(C4:C15&gt;0,C4:C15))</f>
        <v>4.9497474683058327</v>
      </c>
      <c r="D21" s="120">
        <f t="array" ref="D21">+STDEV(IF(D4:D15&gt;0,D4:D15))</f>
        <v>0</v>
      </c>
      <c r="E21" s="120">
        <f t="array" ref="E21">+STDEV(IF(E4:E15&gt;0,E4:E15))</f>
        <v>0.70710678118654757</v>
      </c>
      <c r="F21" s="120">
        <f t="array" ref="F21">+STDEV(IF(F4:F15&gt;0,F4:F15))</f>
        <v>1.4142135623730951</v>
      </c>
      <c r="G21" s="120">
        <f t="array" ref="G21">+STDEV(IF(G4:G15&gt;0,G4:G15))</f>
        <v>2.8284271247461903</v>
      </c>
      <c r="H21" s="120">
        <f t="array" ref="H21">+STDEV(IF(H4:H15&gt;0,H4:H15))</f>
        <v>9.8994949366116654</v>
      </c>
      <c r="I21" s="6"/>
      <c r="J21" s="32" t="s">
        <v>9</v>
      </c>
      <c r="K21" s="119">
        <f t="array" ref="K21">+STDEV(IF(K4:K15&gt;0,K4:K15))</f>
        <v>9.8994949366116654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2.4390243902439025E-2</v>
      </c>
      <c r="C22" s="114">
        <f t="shared" ref="C22:H22" si="10">+(C20-C17)/C18</f>
        <v>8.5889570552147243E-2</v>
      </c>
      <c r="D22" s="114">
        <f t="shared" si="10"/>
        <v>0</v>
      </c>
      <c r="E22" s="114">
        <f t="shared" si="10"/>
        <v>1.1834319526627219E-2</v>
      </c>
      <c r="F22" s="114">
        <f t="shared" si="10"/>
        <v>2.3529411764705882E-2</v>
      </c>
      <c r="G22" s="114">
        <f t="shared" si="10"/>
        <v>5.1948051948051951E-2</v>
      </c>
      <c r="H22" s="114">
        <f t="shared" si="10"/>
        <v>2.8282828282828285E-2</v>
      </c>
      <c r="I22" s="6"/>
      <c r="J22" s="34" t="s">
        <v>4</v>
      </c>
      <c r="K22" s="35">
        <f>+K21/K18</f>
        <v>1.9998979669922555E-2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Andrés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Gimeno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2026-05-31T17:57:07Z</dcterms:modified>
</cp:coreProperties>
</file>