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s cosas\Prsnl\Tiro\CETO\TR 2026\"/>
    </mc:Choice>
  </mc:AlternateContent>
  <xr:revisionPtr revIDLastSave="0" documentId="13_ncr:1_{475058A2-6941-427E-83E8-470AE652C0DE}" xr6:coauthVersionLast="47" xr6:coauthVersionMax="47" xr10:uidLastSave="{00000000-0000-0000-0000-000000000000}"/>
  <bookViews>
    <workbookView xWindow="-120" yWindow="-120" windowWidth="29040" windowHeight="15720" tabRatio="954" activeTab="1" xr2:uid="{00000000-000D-0000-FFFF-FFFF00000000}"/>
  </bookViews>
  <sheets>
    <sheet name="Instrucciones" sheetId="29" r:id="rId1"/>
    <sheet name="Clasificación Final" sheetId="27" r:id="rId2"/>
    <sheet name="RESUMEN" sheetId="26" r:id="rId3"/>
    <sheet name="TOTALES" sheetId="4" r:id="rId4"/>
    <sheet name="Estadísticas" sheetId="30" r:id="rId5"/>
    <sheet name="Alcor" sheetId="20" r:id="rId6"/>
    <sheet name="Andrés" sheetId="25" r:id="rId7"/>
    <sheet name="Arguedas" sheetId="16" r:id="rId8"/>
    <sheet name="Arjona" sheetId="12" r:id="rId9"/>
    <sheet name="Arriaga" sheetId="14" r:id="rId10"/>
    <sheet name="Bañeza" sheetId="17" r:id="rId11"/>
    <sheet name="Bellmont" sheetId="15" r:id="rId12"/>
    <sheet name="Daniel " sheetId="19" r:id="rId13"/>
    <sheet name="Diez" sheetId="13" r:id="rId14"/>
    <sheet name="Flores" sheetId="9" r:id="rId15"/>
    <sheet name="Gimeno" sheetId="23" r:id="rId16"/>
    <sheet name="Grzegorz" sheetId="11" r:id="rId17"/>
    <sheet name="Joaquín LR" sheetId="21" r:id="rId18"/>
    <sheet name="José Ign MB" sheetId="22" r:id="rId19"/>
    <sheet name="Julián" sheetId="18" r:id="rId20"/>
    <sheet name="López" sheetId="7" r:id="rId21"/>
    <sheet name="Montse" sheetId="2" r:id="rId22"/>
    <sheet name="Pablo" sheetId="28" r:id="rId23"/>
    <sheet name="Panisello" sheetId="10" r:id="rId24"/>
    <sheet name="S" sheetId="24" r:id="rId25"/>
  </sheets>
  <definedNames>
    <definedName name="_xlnm._FilterDatabase" localSheetId="3" hidden="1">TOTALES!$P$2:$P$24</definedName>
  </definedNames>
  <calcPr calcId="181029"/>
</workbook>
</file>

<file path=xl/calcChain.xml><?xml version="1.0" encoding="utf-8"?>
<calcChain xmlns="http://schemas.openxmlformats.org/spreadsheetml/2006/main">
  <c r="J15" i="22" l="1"/>
  <c r="J14" i="22"/>
  <c r="J13" i="22"/>
  <c r="J12" i="22"/>
  <c r="J11" i="22"/>
  <c r="J10" i="22"/>
  <c r="J9" i="22"/>
  <c r="J8" i="22"/>
  <c r="J7" i="22"/>
  <c r="J6" i="22"/>
  <c r="J5" i="22"/>
  <c r="J4" i="22"/>
  <c r="J15" i="21"/>
  <c r="J14" i="21"/>
  <c r="J13" i="21"/>
  <c r="J12" i="21"/>
  <c r="J11" i="21"/>
  <c r="J10" i="21"/>
  <c r="J9" i="21"/>
  <c r="J8" i="21"/>
  <c r="J7" i="21"/>
  <c r="J6" i="21"/>
  <c r="J5" i="21"/>
  <c r="J4" i="21"/>
  <c r="J15" i="23"/>
  <c r="J14" i="23"/>
  <c r="J13" i="23"/>
  <c r="J12" i="23"/>
  <c r="J11" i="23"/>
  <c r="J10" i="23"/>
  <c r="J9" i="23"/>
  <c r="J8" i="23"/>
  <c r="J7" i="23"/>
  <c r="J6" i="23"/>
  <c r="J5" i="23"/>
  <c r="J4" i="23"/>
  <c r="J15" i="25"/>
  <c r="J14" i="25"/>
  <c r="J13" i="25"/>
  <c r="J12" i="25"/>
  <c r="J11" i="25"/>
  <c r="J10" i="25"/>
  <c r="J9" i="25"/>
  <c r="J8" i="25"/>
  <c r="J7" i="25"/>
  <c r="J6" i="25"/>
  <c r="J5" i="25"/>
  <c r="J4" i="25"/>
  <c r="O24" i="27" l="1"/>
  <c r="N24" i="27"/>
  <c r="M24" i="27"/>
  <c r="L24" i="27"/>
  <c r="K24" i="27"/>
  <c r="J24" i="27"/>
  <c r="I24" i="27"/>
  <c r="H24" i="27"/>
  <c r="G24" i="27"/>
  <c r="F24" i="27"/>
  <c r="E24" i="27"/>
  <c r="D24" i="27"/>
  <c r="C24" i="27"/>
  <c r="B24" i="27"/>
  <c r="O23" i="27"/>
  <c r="N23" i="27"/>
  <c r="M23" i="27"/>
  <c r="L23" i="27"/>
  <c r="K23" i="27"/>
  <c r="J23" i="27"/>
  <c r="I23" i="27"/>
  <c r="H23" i="27"/>
  <c r="G23" i="27"/>
  <c r="F23" i="27"/>
  <c r="E23" i="27"/>
  <c r="D23" i="27"/>
  <c r="C23" i="27"/>
  <c r="B23" i="27"/>
  <c r="H21" i="27"/>
  <c r="G21" i="27"/>
  <c r="F21" i="27"/>
  <c r="E21" i="27"/>
  <c r="D21" i="27"/>
  <c r="C21" i="27"/>
  <c r="B21" i="27"/>
  <c r="O22" i="27"/>
  <c r="N22" i="27"/>
  <c r="M22" i="27"/>
  <c r="L22" i="27"/>
  <c r="K22" i="27"/>
  <c r="J22" i="27"/>
  <c r="I22" i="27"/>
  <c r="H22" i="27"/>
  <c r="G22" i="27"/>
  <c r="F22" i="27"/>
  <c r="E22" i="27"/>
  <c r="D22" i="27"/>
  <c r="C22" i="27"/>
  <c r="B22" i="27"/>
  <c r="O20" i="27"/>
  <c r="N20" i="27"/>
  <c r="M20" i="27"/>
  <c r="L20" i="27"/>
  <c r="K20" i="27"/>
  <c r="J20" i="27"/>
  <c r="I20" i="27"/>
  <c r="H20" i="27"/>
  <c r="G20" i="27"/>
  <c r="F20" i="27"/>
  <c r="E20" i="27"/>
  <c r="D20" i="27"/>
  <c r="C20" i="27"/>
  <c r="B20" i="27"/>
  <c r="O19" i="27"/>
  <c r="N19" i="27"/>
  <c r="M19" i="27"/>
  <c r="L19" i="27"/>
  <c r="K19" i="27"/>
  <c r="J19" i="27"/>
  <c r="I19" i="27"/>
  <c r="H19" i="27"/>
  <c r="G19" i="27"/>
  <c r="F19" i="27"/>
  <c r="E19" i="27"/>
  <c r="D19" i="27"/>
  <c r="C19" i="27"/>
  <c r="B19" i="27"/>
  <c r="O18" i="27"/>
  <c r="N18" i="27"/>
  <c r="M18" i="27"/>
  <c r="L18" i="27"/>
  <c r="K18" i="27"/>
  <c r="J18" i="27"/>
  <c r="I18" i="27"/>
  <c r="H18" i="27"/>
  <c r="G18" i="27"/>
  <c r="F18" i="27"/>
  <c r="E18" i="27"/>
  <c r="D18" i="27"/>
  <c r="C18" i="27"/>
  <c r="B18" i="27"/>
  <c r="O17" i="27"/>
  <c r="N17" i="27"/>
  <c r="M17" i="27"/>
  <c r="L17" i="27"/>
  <c r="K17" i="27"/>
  <c r="J17" i="27"/>
  <c r="I17" i="27"/>
  <c r="H17" i="27"/>
  <c r="G17" i="27"/>
  <c r="F17" i="27"/>
  <c r="E17" i="27"/>
  <c r="D17" i="27"/>
  <c r="C17" i="27"/>
  <c r="B17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C16" i="27"/>
  <c r="B16" i="27"/>
  <c r="G9" i="27"/>
  <c r="F9" i="27"/>
  <c r="E9" i="27"/>
  <c r="D9" i="27"/>
  <c r="C9" i="27"/>
  <c r="B9" i="27"/>
  <c r="H13" i="27"/>
  <c r="G13" i="27"/>
  <c r="F13" i="27"/>
  <c r="E13" i="27"/>
  <c r="D13" i="27"/>
  <c r="C13" i="27"/>
  <c r="B13" i="27"/>
  <c r="O15" i="27"/>
  <c r="N15" i="27"/>
  <c r="M15" i="27"/>
  <c r="L15" i="27"/>
  <c r="K15" i="27"/>
  <c r="J15" i="27"/>
  <c r="I15" i="27"/>
  <c r="H15" i="27"/>
  <c r="G15" i="27"/>
  <c r="F15" i="27"/>
  <c r="E15" i="27"/>
  <c r="D15" i="27"/>
  <c r="C15" i="27"/>
  <c r="B15" i="27"/>
  <c r="H11" i="27"/>
  <c r="G11" i="27"/>
  <c r="F11" i="27"/>
  <c r="E11" i="27"/>
  <c r="D11" i="27"/>
  <c r="C11" i="27"/>
  <c r="B11" i="27"/>
  <c r="G7" i="27"/>
  <c r="F7" i="27"/>
  <c r="E7" i="27"/>
  <c r="D7" i="27"/>
  <c r="C7" i="27"/>
  <c r="B7" i="27"/>
  <c r="G8" i="27"/>
  <c r="F8" i="27"/>
  <c r="E8" i="27"/>
  <c r="D8" i="27"/>
  <c r="C8" i="27"/>
  <c r="B8" i="27"/>
  <c r="H10" i="27"/>
  <c r="G10" i="27"/>
  <c r="F10" i="27"/>
  <c r="E10" i="27"/>
  <c r="D10" i="27"/>
  <c r="C10" i="27"/>
  <c r="B10" i="27"/>
  <c r="O14" i="27"/>
  <c r="N14" i="27"/>
  <c r="M14" i="27"/>
  <c r="L14" i="27"/>
  <c r="K14" i="27"/>
  <c r="J14" i="27"/>
  <c r="I14" i="27"/>
  <c r="H14" i="27"/>
  <c r="G14" i="27"/>
  <c r="F14" i="27"/>
  <c r="E14" i="27"/>
  <c r="D14" i="27"/>
  <c r="C14" i="27"/>
  <c r="B14" i="27"/>
  <c r="O12" i="27"/>
  <c r="N12" i="27"/>
  <c r="M12" i="27"/>
  <c r="L12" i="27"/>
  <c r="K12" i="27"/>
  <c r="J12" i="27"/>
  <c r="I12" i="27"/>
  <c r="H12" i="27"/>
  <c r="G12" i="27"/>
  <c r="F12" i="27"/>
  <c r="E12" i="27"/>
  <c r="D12" i="27"/>
  <c r="C12" i="27"/>
  <c r="B12" i="27"/>
  <c r="G6" i="27"/>
  <c r="F6" i="27"/>
  <c r="E6" i="27"/>
  <c r="D6" i="27"/>
  <c r="C6" i="27"/>
  <c r="B6" i="27"/>
  <c r="H5" i="27"/>
  <c r="G5" i="27"/>
  <c r="F5" i="27"/>
  <c r="E5" i="27"/>
  <c r="D5" i="27"/>
  <c r="C5" i="27"/>
  <c r="B5" i="27"/>
  <c r="O4" i="27"/>
  <c r="N4" i="27"/>
  <c r="M4" i="27"/>
  <c r="L4" i="27"/>
  <c r="K4" i="27"/>
  <c r="J4" i="27"/>
  <c r="I4" i="27"/>
  <c r="H4" i="27"/>
  <c r="G4" i="27"/>
  <c r="F4" i="27"/>
  <c r="E4" i="27"/>
  <c r="D4" i="27"/>
  <c r="G2" i="27" s="1"/>
  <c r="G2" i="4"/>
  <c r="G2" i="30" s="1"/>
  <c r="H4" i="16"/>
  <c r="H15" i="16"/>
  <c r="H14" i="16"/>
  <c r="H13" i="16"/>
  <c r="H12" i="16"/>
  <c r="H11" i="16"/>
  <c r="H10" i="16"/>
  <c r="H9" i="16"/>
  <c r="H8" i="16"/>
  <c r="H7" i="16"/>
  <c r="H6" i="16"/>
  <c r="H5" i="16"/>
  <c r="H4" i="20"/>
  <c r="H4" i="13"/>
  <c r="P15" i="27" l="1"/>
  <c r="P17" i="27"/>
  <c r="P18" i="27"/>
  <c r="P24" i="27"/>
  <c r="P12" i="27"/>
  <c r="P19" i="27"/>
  <c r="P14" i="27"/>
  <c r="P20" i="27"/>
  <c r="P23" i="27"/>
  <c r="P22" i="27"/>
  <c r="P16" i="27"/>
  <c r="H4" i="12"/>
  <c r="A15" i="24"/>
  <c r="A14" i="24"/>
  <c r="A13" i="24"/>
  <c r="A12" i="24"/>
  <c r="A11" i="24"/>
  <c r="A10" i="24"/>
  <c r="A9" i="24"/>
  <c r="A8" i="24"/>
  <c r="A7" i="24"/>
  <c r="A6" i="24"/>
  <c r="A5" i="24"/>
  <c r="A4" i="24"/>
  <c r="C1" i="24" s="1"/>
  <c r="A15" i="23"/>
  <c r="A14" i="23"/>
  <c r="A13" i="23"/>
  <c r="A12" i="23"/>
  <c r="A11" i="23"/>
  <c r="A10" i="23"/>
  <c r="A9" i="23"/>
  <c r="A8" i="23"/>
  <c r="A7" i="23"/>
  <c r="A6" i="23"/>
  <c r="A5" i="23"/>
  <c r="A4" i="23"/>
  <c r="C1" i="23" s="1"/>
  <c r="A15" i="25"/>
  <c r="A14" i="25"/>
  <c r="A13" i="25"/>
  <c r="A12" i="25"/>
  <c r="A11" i="25"/>
  <c r="A10" i="25"/>
  <c r="A9" i="25"/>
  <c r="A8" i="25"/>
  <c r="A7" i="25"/>
  <c r="A6" i="25"/>
  <c r="A5" i="25"/>
  <c r="A4" i="25"/>
  <c r="C1" i="25" s="1"/>
  <c r="A15" i="22"/>
  <c r="A14" i="22"/>
  <c r="A13" i="22"/>
  <c r="A12" i="22"/>
  <c r="A11" i="22"/>
  <c r="A10" i="22"/>
  <c r="A9" i="22"/>
  <c r="A8" i="22"/>
  <c r="A7" i="22"/>
  <c r="A6" i="22"/>
  <c r="A5" i="22"/>
  <c r="A4" i="22"/>
  <c r="C1" i="22" s="1"/>
  <c r="A15" i="21"/>
  <c r="A14" i="21"/>
  <c r="A13" i="21"/>
  <c r="A12" i="21"/>
  <c r="A11" i="21"/>
  <c r="A10" i="21"/>
  <c r="A9" i="21"/>
  <c r="A8" i="21"/>
  <c r="A7" i="21"/>
  <c r="A6" i="21"/>
  <c r="A5" i="21"/>
  <c r="A4" i="21"/>
  <c r="C1" i="21" s="1"/>
  <c r="J15" i="10"/>
  <c r="J14" i="10"/>
  <c r="J13" i="10"/>
  <c r="J12" i="10"/>
  <c r="J11" i="10"/>
  <c r="J10" i="10"/>
  <c r="J9" i="10"/>
  <c r="J8" i="10"/>
  <c r="J7" i="10"/>
  <c r="J6" i="10"/>
  <c r="J5" i="10"/>
  <c r="J4" i="10"/>
  <c r="J15" i="28"/>
  <c r="J14" i="28"/>
  <c r="J13" i="28"/>
  <c r="J12" i="28"/>
  <c r="J11" i="28"/>
  <c r="J10" i="28"/>
  <c r="J9" i="28"/>
  <c r="J8" i="28"/>
  <c r="J7" i="28"/>
  <c r="J6" i="28"/>
  <c r="J5" i="28"/>
  <c r="J4" i="28"/>
  <c r="J15" i="2"/>
  <c r="J14" i="2"/>
  <c r="J13" i="2"/>
  <c r="J12" i="2"/>
  <c r="J11" i="2"/>
  <c r="J10" i="2"/>
  <c r="J9" i="2"/>
  <c r="J8" i="2"/>
  <c r="J7" i="2"/>
  <c r="J6" i="2"/>
  <c r="J5" i="2"/>
  <c r="J4" i="2"/>
  <c r="J15" i="7"/>
  <c r="J14" i="7"/>
  <c r="J13" i="7"/>
  <c r="J12" i="7"/>
  <c r="J11" i="7"/>
  <c r="J10" i="7"/>
  <c r="J9" i="7"/>
  <c r="J8" i="7"/>
  <c r="J7" i="7"/>
  <c r="J6" i="7"/>
  <c r="J5" i="7"/>
  <c r="J4" i="7"/>
  <c r="J15" i="18"/>
  <c r="J14" i="18"/>
  <c r="J13" i="18"/>
  <c r="J12" i="18"/>
  <c r="J11" i="18"/>
  <c r="J10" i="18"/>
  <c r="J9" i="18"/>
  <c r="J8" i="18"/>
  <c r="J7" i="18"/>
  <c r="J6" i="18"/>
  <c r="J5" i="18"/>
  <c r="J4" i="18"/>
  <c r="J15" i="11"/>
  <c r="J14" i="11"/>
  <c r="J13" i="11"/>
  <c r="J12" i="11"/>
  <c r="J11" i="11"/>
  <c r="J10" i="11"/>
  <c r="J9" i="11"/>
  <c r="J8" i="11"/>
  <c r="J7" i="11"/>
  <c r="J6" i="11"/>
  <c r="J5" i="11"/>
  <c r="J4" i="11"/>
  <c r="J15" i="9"/>
  <c r="J14" i="9"/>
  <c r="J13" i="9"/>
  <c r="J12" i="9"/>
  <c r="J11" i="9"/>
  <c r="J10" i="9"/>
  <c r="J9" i="9"/>
  <c r="J8" i="9"/>
  <c r="J7" i="9"/>
  <c r="J6" i="9"/>
  <c r="J5" i="9"/>
  <c r="J4" i="9"/>
  <c r="J15" i="13"/>
  <c r="J14" i="13"/>
  <c r="J13" i="13"/>
  <c r="J12" i="13"/>
  <c r="J11" i="13"/>
  <c r="J10" i="13"/>
  <c r="J9" i="13"/>
  <c r="J8" i="13"/>
  <c r="J7" i="13"/>
  <c r="J6" i="13"/>
  <c r="J5" i="13"/>
  <c r="J4" i="13"/>
  <c r="J15" i="19"/>
  <c r="J14" i="19"/>
  <c r="J13" i="19"/>
  <c r="J12" i="19"/>
  <c r="J11" i="19"/>
  <c r="J10" i="19"/>
  <c r="J9" i="19"/>
  <c r="J8" i="19"/>
  <c r="J7" i="19"/>
  <c r="J6" i="19"/>
  <c r="J5" i="19"/>
  <c r="J4" i="19"/>
  <c r="J15" i="15"/>
  <c r="J14" i="15"/>
  <c r="J13" i="15"/>
  <c r="J12" i="15"/>
  <c r="J11" i="15"/>
  <c r="J10" i="15"/>
  <c r="J9" i="15"/>
  <c r="J8" i="15"/>
  <c r="J7" i="15"/>
  <c r="J6" i="15"/>
  <c r="J5" i="15"/>
  <c r="J4" i="15"/>
  <c r="J15" i="17"/>
  <c r="J14" i="17"/>
  <c r="J13" i="17"/>
  <c r="J12" i="17"/>
  <c r="J11" i="17"/>
  <c r="J10" i="17"/>
  <c r="J9" i="17"/>
  <c r="J8" i="17"/>
  <c r="J7" i="17"/>
  <c r="J6" i="17"/>
  <c r="J5" i="17"/>
  <c r="J4" i="17"/>
  <c r="J15" i="14"/>
  <c r="J14" i="14"/>
  <c r="J13" i="14"/>
  <c r="J12" i="14"/>
  <c r="J11" i="14"/>
  <c r="J10" i="14"/>
  <c r="J9" i="14"/>
  <c r="J8" i="14"/>
  <c r="J7" i="14"/>
  <c r="J6" i="14"/>
  <c r="J5" i="14"/>
  <c r="J4" i="14"/>
  <c r="J15" i="12"/>
  <c r="J14" i="12"/>
  <c r="J13" i="12"/>
  <c r="J12" i="12"/>
  <c r="J11" i="12"/>
  <c r="J10" i="12"/>
  <c r="J9" i="12"/>
  <c r="J8" i="12"/>
  <c r="J7" i="12"/>
  <c r="J6" i="12"/>
  <c r="J5" i="12"/>
  <c r="J4" i="12"/>
  <c r="J15" i="16"/>
  <c r="J14" i="16"/>
  <c r="J13" i="16"/>
  <c r="J12" i="16"/>
  <c r="J11" i="16"/>
  <c r="J10" i="16"/>
  <c r="J9" i="16"/>
  <c r="J8" i="16"/>
  <c r="J7" i="16"/>
  <c r="J6" i="16"/>
  <c r="J5" i="16"/>
  <c r="J4" i="16"/>
  <c r="J15" i="20"/>
  <c r="J14" i="20"/>
  <c r="J13" i="20"/>
  <c r="J12" i="20"/>
  <c r="J11" i="20"/>
  <c r="J10" i="20"/>
  <c r="J9" i="20"/>
  <c r="J8" i="20"/>
  <c r="J7" i="20"/>
  <c r="J6" i="20"/>
  <c r="J5" i="20"/>
  <c r="J4" i="20"/>
  <c r="A15" i="19"/>
  <c r="A14" i="19"/>
  <c r="A13" i="19"/>
  <c r="A12" i="19"/>
  <c r="A11" i="19"/>
  <c r="A10" i="19"/>
  <c r="A9" i="19"/>
  <c r="A8" i="19"/>
  <c r="A7" i="19"/>
  <c r="A6" i="19"/>
  <c r="A5" i="19"/>
  <c r="A4" i="19"/>
  <c r="C1" i="19" s="1"/>
  <c r="A15" i="20"/>
  <c r="A14" i="20"/>
  <c r="A13" i="20"/>
  <c r="A12" i="20"/>
  <c r="A11" i="20"/>
  <c r="A10" i="20"/>
  <c r="A9" i="20"/>
  <c r="A8" i="20"/>
  <c r="A7" i="20"/>
  <c r="A6" i="20"/>
  <c r="A5" i="20"/>
  <c r="A4" i="20"/>
  <c r="C1" i="20" s="1"/>
  <c r="A15" i="10"/>
  <c r="A14" i="10"/>
  <c r="A13" i="10"/>
  <c r="A12" i="10"/>
  <c r="A11" i="10"/>
  <c r="A10" i="10"/>
  <c r="A9" i="10"/>
  <c r="A8" i="10"/>
  <c r="A7" i="10"/>
  <c r="A6" i="10"/>
  <c r="A5" i="10"/>
  <c r="A4" i="10"/>
  <c r="C1" i="10" s="1"/>
  <c r="A15" i="28"/>
  <c r="A14" i="28"/>
  <c r="A13" i="28"/>
  <c r="A12" i="28"/>
  <c r="A11" i="28"/>
  <c r="A10" i="28"/>
  <c r="A9" i="28"/>
  <c r="A8" i="28"/>
  <c r="A7" i="28"/>
  <c r="A6" i="28"/>
  <c r="A5" i="28"/>
  <c r="A4" i="28"/>
  <c r="C1" i="28" s="1"/>
  <c r="A15" i="2"/>
  <c r="A14" i="2"/>
  <c r="A13" i="2"/>
  <c r="A12" i="2"/>
  <c r="A11" i="2"/>
  <c r="A10" i="2"/>
  <c r="A9" i="2"/>
  <c r="A8" i="2"/>
  <c r="A7" i="2"/>
  <c r="A6" i="2"/>
  <c r="A5" i="2"/>
  <c r="A4" i="2"/>
  <c r="C1" i="2" s="1"/>
  <c r="A15" i="7"/>
  <c r="A14" i="7"/>
  <c r="A13" i="7"/>
  <c r="A12" i="7"/>
  <c r="A11" i="7"/>
  <c r="A10" i="7"/>
  <c r="A9" i="7"/>
  <c r="A8" i="7"/>
  <c r="A7" i="7"/>
  <c r="A6" i="7"/>
  <c r="A5" i="7"/>
  <c r="A4" i="7"/>
  <c r="C1" i="7" s="1"/>
  <c r="A15" i="18"/>
  <c r="A14" i="18"/>
  <c r="A13" i="18"/>
  <c r="A12" i="18"/>
  <c r="A11" i="18"/>
  <c r="A10" i="18"/>
  <c r="A9" i="18"/>
  <c r="A8" i="18"/>
  <c r="A7" i="18"/>
  <c r="A6" i="18"/>
  <c r="A5" i="18"/>
  <c r="A4" i="18"/>
  <c r="C1" i="18" s="1"/>
  <c r="A15" i="11"/>
  <c r="A14" i="11"/>
  <c r="A13" i="11"/>
  <c r="A12" i="11"/>
  <c r="A11" i="11"/>
  <c r="A10" i="11"/>
  <c r="A9" i="11"/>
  <c r="A8" i="11"/>
  <c r="A7" i="11"/>
  <c r="A6" i="11"/>
  <c r="A5" i="11"/>
  <c r="A4" i="11"/>
  <c r="C1" i="11" s="1"/>
  <c r="A15" i="9"/>
  <c r="A14" i="9"/>
  <c r="A13" i="9"/>
  <c r="A12" i="9"/>
  <c r="A11" i="9"/>
  <c r="A10" i="9"/>
  <c r="A9" i="9"/>
  <c r="A8" i="9"/>
  <c r="A7" i="9"/>
  <c r="A6" i="9"/>
  <c r="A5" i="9"/>
  <c r="A4" i="9"/>
  <c r="C1" i="9" s="1"/>
  <c r="G17" i="9"/>
  <c r="G18" i="9"/>
  <c r="G19" i="9" a="1"/>
  <c r="G19" i="9" s="1"/>
  <c r="A15" i="13"/>
  <c r="A14" i="13"/>
  <c r="A13" i="13"/>
  <c r="A12" i="13"/>
  <c r="A11" i="13"/>
  <c r="A10" i="13"/>
  <c r="A9" i="13"/>
  <c r="A8" i="13"/>
  <c r="A7" i="13"/>
  <c r="A6" i="13"/>
  <c r="A5" i="13"/>
  <c r="A4" i="13"/>
  <c r="C1" i="13" s="1"/>
  <c r="A15" i="15"/>
  <c r="A14" i="15"/>
  <c r="A13" i="15"/>
  <c r="A12" i="15"/>
  <c r="A11" i="15"/>
  <c r="A10" i="15"/>
  <c r="A9" i="15"/>
  <c r="A8" i="15"/>
  <c r="A7" i="15"/>
  <c r="A6" i="15"/>
  <c r="A5" i="15"/>
  <c r="A4" i="15"/>
  <c r="C1" i="15" s="1"/>
  <c r="A15" i="17"/>
  <c r="A14" i="17"/>
  <c r="A13" i="17"/>
  <c r="A12" i="17"/>
  <c r="A11" i="17"/>
  <c r="A10" i="17"/>
  <c r="A9" i="17"/>
  <c r="A8" i="17"/>
  <c r="A7" i="17"/>
  <c r="A6" i="17"/>
  <c r="A5" i="17"/>
  <c r="A4" i="17"/>
  <c r="C1" i="17" s="1"/>
  <c r="A15" i="14"/>
  <c r="A14" i="14"/>
  <c r="A13" i="14"/>
  <c r="A12" i="14"/>
  <c r="A11" i="14"/>
  <c r="A10" i="14"/>
  <c r="A9" i="14"/>
  <c r="A8" i="14"/>
  <c r="A7" i="14"/>
  <c r="A6" i="14"/>
  <c r="A5" i="14"/>
  <c r="A4" i="14"/>
  <c r="C1" i="14" s="1"/>
  <c r="A15" i="12"/>
  <c r="A14" i="12"/>
  <c r="A13" i="12"/>
  <c r="A12" i="12"/>
  <c r="A11" i="12"/>
  <c r="A10" i="12"/>
  <c r="A9" i="12"/>
  <c r="A8" i="12"/>
  <c r="A7" i="12"/>
  <c r="A6" i="12"/>
  <c r="A5" i="12"/>
  <c r="A4" i="12"/>
  <c r="C1" i="12" s="1"/>
  <c r="A15" i="16"/>
  <c r="A14" i="16"/>
  <c r="A13" i="16"/>
  <c r="A12" i="16"/>
  <c r="A11" i="16"/>
  <c r="A10" i="16"/>
  <c r="A9" i="16"/>
  <c r="A8" i="16"/>
  <c r="A7" i="16"/>
  <c r="A6" i="16"/>
  <c r="A5" i="16"/>
  <c r="A4" i="16"/>
  <c r="C1" i="16" s="1"/>
  <c r="D2" i="27"/>
  <c r="H4" i="2"/>
  <c r="B21" i="30" l="1"/>
  <c r="C21" i="30"/>
  <c r="S15" i="24"/>
  <c r="S14" i="24"/>
  <c r="S13" i="24"/>
  <c r="S12" i="24"/>
  <c r="S11" i="24"/>
  <c r="S10" i="24"/>
  <c r="S9" i="24"/>
  <c r="S8" i="24"/>
  <c r="S7" i="24"/>
  <c r="S6" i="24"/>
  <c r="S5" i="24"/>
  <c r="S4" i="24"/>
  <c r="S15" i="23"/>
  <c r="S14" i="23"/>
  <c r="T14" i="23" s="1"/>
  <c r="S13" i="23"/>
  <c r="S12" i="23"/>
  <c r="S11" i="23"/>
  <c r="S10" i="23"/>
  <c r="S9" i="23"/>
  <c r="S8" i="23"/>
  <c r="S7" i="23"/>
  <c r="S6" i="23"/>
  <c r="S5" i="23"/>
  <c r="S4" i="23"/>
  <c r="S15" i="25"/>
  <c r="S14" i="25"/>
  <c r="S13" i="25"/>
  <c r="S12" i="25"/>
  <c r="S11" i="25"/>
  <c r="S10" i="25"/>
  <c r="S9" i="25"/>
  <c r="S8" i="25"/>
  <c r="S7" i="25"/>
  <c r="S6" i="25"/>
  <c r="S5" i="25"/>
  <c r="S4" i="25"/>
  <c r="S15" i="22"/>
  <c r="S14" i="22"/>
  <c r="S13" i="22"/>
  <c r="S12" i="22"/>
  <c r="S11" i="22"/>
  <c r="S10" i="22"/>
  <c r="S9" i="22"/>
  <c r="S8" i="22"/>
  <c r="S7" i="22"/>
  <c r="S6" i="22"/>
  <c r="S5" i="22"/>
  <c r="S4" i="22"/>
  <c r="T15" i="21"/>
  <c r="S15" i="21"/>
  <c r="S14" i="21"/>
  <c r="T13" i="21"/>
  <c r="S13" i="21"/>
  <c r="S12" i="21"/>
  <c r="S11" i="21"/>
  <c r="S10" i="21"/>
  <c r="S9" i="21"/>
  <c r="S8" i="21"/>
  <c r="S7" i="21"/>
  <c r="S6" i="21"/>
  <c r="S5" i="21"/>
  <c r="S4" i="21"/>
  <c r="S15" i="20"/>
  <c r="S14" i="20"/>
  <c r="S13" i="20"/>
  <c r="S12" i="20"/>
  <c r="S11" i="20"/>
  <c r="S10" i="20"/>
  <c r="S9" i="20"/>
  <c r="S8" i="20"/>
  <c r="S7" i="20"/>
  <c r="S6" i="20"/>
  <c r="S5" i="20"/>
  <c r="S4" i="20"/>
  <c r="S15" i="19"/>
  <c r="S14" i="19"/>
  <c r="S13" i="19"/>
  <c r="S12" i="19"/>
  <c r="S11" i="19"/>
  <c r="S10" i="19"/>
  <c r="S9" i="19"/>
  <c r="S8" i="19"/>
  <c r="S7" i="19"/>
  <c r="S6" i="19"/>
  <c r="S5" i="19"/>
  <c r="S4" i="19"/>
  <c r="S15" i="18"/>
  <c r="S14" i="18"/>
  <c r="S13" i="18"/>
  <c r="S12" i="18"/>
  <c r="S11" i="18"/>
  <c r="S10" i="18"/>
  <c r="S9" i="18"/>
  <c r="S8" i="18"/>
  <c r="S7" i="18"/>
  <c r="S6" i="18"/>
  <c r="S5" i="18"/>
  <c r="S4" i="18"/>
  <c r="S15" i="17"/>
  <c r="S14" i="17"/>
  <c r="S13" i="17"/>
  <c r="S12" i="17"/>
  <c r="S11" i="17"/>
  <c r="S10" i="17"/>
  <c r="S9" i="17"/>
  <c r="S8" i="17"/>
  <c r="S7" i="17"/>
  <c r="S6" i="17"/>
  <c r="S5" i="17"/>
  <c r="S4" i="17"/>
  <c r="S15" i="16"/>
  <c r="S14" i="16"/>
  <c r="S13" i="16"/>
  <c r="S12" i="16"/>
  <c r="S11" i="16"/>
  <c r="S10" i="16"/>
  <c r="S9" i="16"/>
  <c r="S8" i="16"/>
  <c r="S7" i="16"/>
  <c r="S6" i="16"/>
  <c r="S5" i="16"/>
  <c r="S4" i="16"/>
  <c r="T4" i="16" s="1"/>
  <c r="S15" i="15"/>
  <c r="S14" i="15"/>
  <c r="S13" i="15"/>
  <c r="S12" i="15"/>
  <c r="S11" i="15"/>
  <c r="S10" i="15"/>
  <c r="S9" i="15"/>
  <c r="S8" i="15"/>
  <c r="S7" i="15"/>
  <c r="S6" i="15"/>
  <c r="S5" i="15"/>
  <c r="S4" i="15"/>
  <c r="S15" i="14"/>
  <c r="S14" i="14"/>
  <c r="S13" i="14"/>
  <c r="S12" i="14"/>
  <c r="S11" i="14"/>
  <c r="S10" i="14"/>
  <c r="S9" i="14"/>
  <c r="S8" i="14"/>
  <c r="S7" i="14"/>
  <c r="S6" i="14"/>
  <c r="S5" i="14"/>
  <c r="S4" i="14"/>
  <c r="S15" i="13"/>
  <c r="S14" i="13"/>
  <c r="S13" i="13"/>
  <c r="S12" i="13"/>
  <c r="S11" i="13"/>
  <c r="S10" i="13"/>
  <c r="S9" i="13"/>
  <c r="S8" i="13"/>
  <c r="S7" i="13"/>
  <c r="S6" i="13"/>
  <c r="S5" i="13"/>
  <c r="S4" i="13"/>
  <c r="S15" i="12"/>
  <c r="S14" i="12"/>
  <c r="S13" i="12"/>
  <c r="S12" i="12"/>
  <c r="S11" i="12"/>
  <c r="S10" i="12"/>
  <c r="S9" i="12"/>
  <c r="S8" i="12"/>
  <c r="S7" i="12"/>
  <c r="S6" i="12"/>
  <c r="S5" i="12"/>
  <c r="S4" i="12"/>
  <c r="S15" i="11"/>
  <c r="S14" i="11"/>
  <c r="S13" i="11"/>
  <c r="S12" i="11"/>
  <c r="S11" i="11"/>
  <c r="S10" i="11"/>
  <c r="S9" i="11"/>
  <c r="S8" i="11"/>
  <c r="S7" i="11"/>
  <c r="S6" i="11"/>
  <c r="S5" i="11"/>
  <c r="S4" i="11"/>
  <c r="S15" i="10"/>
  <c r="S14" i="10"/>
  <c r="S13" i="10"/>
  <c r="S12" i="10"/>
  <c r="S11" i="10"/>
  <c r="S10" i="10"/>
  <c r="S9" i="10"/>
  <c r="S8" i="10"/>
  <c r="S7" i="10"/>
  <c r="S6" i="10"/>
  <c r="S5" i="10"/>
  <c r="S4" i="10"/>
  <c r="S15" i="9"/>
  <c r="S14" i="9"/>
  <c r="S13" i="9"/>
  <c r="S12" i="9"/>
  <c r="S11" i="9"/>
  <c r="S10" i="9"/>
  <c r="S9" i="9"/>
  <c r="S8" i="9"/>
  <c r="S7" i="9"/>
  <c r="S6" i="9"/>
  <c r="S5" i="9"/>
  <c r="S4" i="9"/>
  <c r="S15" i="28"/>
  <c r="S14" i="28"/>
  <c r="S13" i="28"/>
  <c r="S12" i="28"/>
  <c r="S11" i="28"/>
  <c r="S10" i="28"/>
  <c r="S9" i="28"/>
  <c r="S8" i="28"/>
  <c r="S7" i="28"/>
  <c r="S6" i="28"/>
  <c r="S5" i="28"/>
  <c r="S4" i="28"/>
  <c r="S15" i="7"/>
  <c r="S14" i="7"/>
  <c r="S13" i="7"/>
  <c r="S12" i="7"/>
  <c r="S11" i="7"/>
  <c r="S10" i="7"/>
  <c r="S9" i="7"/>
  <c r="S8" i="7"/>
  <c r="S7" i="7"/>
  <c r="S6" i="7"/>
  <c r="S5" i="7"/>
  <c r="S4" i="7"/>
  <c r="C13" i="4"/>
  <c r="B13" i="4"/>
  <c r="D2" i="30"/>
  <c r="C26" i="30"/>
  <c r="B26" i="30"/>
  <c r="C17" i="30"/>
  <c r="B17" i="30"/>
  <c r="C24" i="30"/>
  <c r="B24" i="30"/>
  <c r="C12" i="30"/>
  <c r="B12" i="30"/>
  <c r="C25" i="30"/>
  <c r="B25" i="30"/>
  <c r="C8" i="30"/>
  <c r="B8" i="30"/>
  <c r="C9" i="30"/>
  <c r="B9" i="30"/>
  <c r="C15" i="30"/>
  <c r="B15" i="30"/>
  <c r="C10" i="30"/>
  <c r="B10" i="30"/>
  <c r="C22" i="30"/>
  <c r="B22" i="30"/>
  <c r="C18" i="30"/>
  <c r="B18" i="30"/>
  <c r="C11" i="30"/>
  <c r="B11" i="30"/>
  <c r="C19" i="30"/>
  <c r="B19" i="30"/>
  <c r="C13" i="30"/>
  <c r="B13" i="30"/>
  <c r="C7" i="30"/>
  <c r="B7" i="30"/>
  <c r="C14" i="30"/>
  <c r="B14" i="30"/>
  <c r="C20" i="30"/>
  <c r="B20" i="30"/>
  <c r="C16" i="30"/>
  <c r="B16" i="30"/>
  <c r="C23" i="30"/>
  <c r="B23" i="30"/>
  <c r="G21" i="24" a="1"/>
  <c r="G21" i="24" s="1"/>
  <c r="F21" i="24" a="1"/>
  <c r="F21" i="24" s="1"/>
  <c r="E21" i="24" a="1"/>
  <c r="E21" i="24" s="1"/>
  <c r="D21" i="24" a="1"/>
  <c r="D21" i="24" s="1"/>
  <c r="C21" i="24" a="1"/>
  <c r="C21" i="24" s="1"/>
  <c r="B21" i="24" a="1"/>
  <c r="B21" i="24" s="1"/>
  <c r="G20" i="24"/>
  <c r="F20" i="24"/>
  <c r="E20" i="24"/>
  <c r="D20" i="24"/>
  <c r="C20" i="24"/>
  <c r="B20" i="24"/>
  <c r="G19" i="24" a="1"/>
  <c r="G19" i="24" s="1"/>
  <c r="F19" i="24" a="1"/>
  <c r="F19" i="24" s="1"/>
  <c r="E19" i="24" a="1"/>
  <c r="E19" i="24" s="1"/>
  <c r="D19" i="24" a="1"/>
  <c r="D19" i="24" s="1"/>
  <c r="C19" i="24" a="1"/>
  <c r="C19" i="24" s="1"/>
  <c r="B19" i="24" a="1"/>
  <c r="B19" i="24" s="1"/>
  <c r="G18" i="24"/>
  <c r="F18" i="24"/>
  <c r="E18" i="24"/>
  <c r="D18" i="24"/>
  <c r="C18" i="24"/>
  <c r="B18" i="24"/>
  <c r="G17" i="24"/>
  <c r="F17" i="24"/>
  <c r="E17" i="24"/>
  <c r="D17" i="24"/>
  <c r="C17" i="24"/>
  <c r="B17" i="24"/>
  <c r="H15" i="24"/>
  <c r="K15" i="24" s="1"/>
  <c r="H14" i="24"/>
  <c r="K14" i="24" s="1"/>
  <c r="H13" i="24"/>
  <c r="K13" i="24" s="1"/>
  <c r="H12" i="24"/>
  <c r="K12" i="24" s="1"/>
  <c r="H11" i="24"/>
  <c r="K11" i="24" s="1"/>
  <c r="H10" i="24"/>
  <c r="K10" i="24" s="1"/>
  <c r="H9" i="24"/>
  <c r="K9" i="24" s="1"/>
  <c r="H8" i="24"/>
  <c r="K8" i="24" s="1"/>
  <c r="H7" i="24"/>
  <c r="K7" i="24" s="1"/>
  <c r="H6" i="24"/>
  <c r="K6" i="24" s="1"/>
  <c r="H5" i="24"/>
  <c r="K5" i="24" s="1"/>
  <c r="H4" i="24"/>
  <c r="A1" i="24"/>
  <c r="G21" i="23" a="1"/>
  <c r="G21" i="23" s="1"/>
  <c r="F21" i="23" a="1"/>
  <c r="F21" i="23" s="1"/>
  <c r="E21" i="23" a="1"/>
  <c r="E21" i="23" s="1"/>
  <c r="D21" i="23" a="1"/>
  <c r="D21" i="23" s="1"/>
  <c r="C21" i="23" a="1"/>
  <c r="C21" i="23" s="1"/>
  <c r="B21" i="23" a="1"/>
  <c r="B21" i="23" s="1"/>
  <c r="G20" i="23"/>
  <c r="F20" i="23"/>
  <c r="E20" i="23"/>
  <c r="D20" i="23"/>
  <c r="C20" i="23"/>
  <c r="B20" i="23"/>
  <c r="G19" i="23" a="1"/>
  <c r="G19" i="23" s="1"/>
  <c r="F19" i="23" a="1"/>
  <c r="F19" i="23" s="1"/>
  <c r="E19" i="23" a="1"/>
  <c r="E19" i="23" s="1"/>
  <c r="D19" i="23" a="1"/>
  <c r="D19" i="23" s="1"/>
  <c r="C19" i="23" a="1"/>
  <c r="C19" i="23" s="1"/>
  <c r="B19" i="23" a="1"/>
  <c r="B19" i="23" s="1"/>
  <c r="G18" i="23"/>
  <c r="F18" i="23"/>
  <c r="E18" i="23"/>
  <c r="D18" i="23"/>
  <c r="C18" i="23"/>
  <c r="B18" i="23"/>
  <c r="G17" i="23"/>
  <c r="F17" i="23"/>
  <c r="E17" i="23"/>
  <c r="D17" i="23"/>
  <c r="D22" i="23" s="1"/>
  <c r="C17" i="23"/>
  <c r="B17" i="23"/>
  <c r="H15" i="23"/>
  <c r="T15" i="23" s="1"/>
  <c r="H14" i="23"/>
  <c r="K14" i="23" s="1"/>
  <c r="H13" i="23"/>
  <c r="K13" i="23" s="1"/>
  <c r="H12" i="23"/>
  <c r="K12" i="23" s="1"/>
  <c r="H11" i="23"/>
  <c r="K11" i="23" s="1"/>
  <c r="H10" i="23"/>
  <c r="T10" i="23" s="1"/>
  <c r="H9" i="23"/>
  <c r="K9" i="23" s="1"/>
  <c r="H8" i="23"/>
  <c r="K8" i="23" s="1"/>
  <c r="H7" i="23"/>
  <c r="K7" i="23" s="1"/>
  <c r="H6" i="23"/>
  <c r="K6" i="23" s="1"/>
  <c r="H5" i="23"/>
  <c r="K5" i="23" s="1"/>
  <c r="H4" i="23"/>
  <c r="D13" i="4" s="1"/>
  <c r="A1" i="23"/>
  <c r="G21" i="25" a="1"/>
  <c r="G21" i="25" s="1"/>
  <c r="F21" i="25" a="1"/>
  <c r="F21" i="25" s="1"/>
  <c r="E21" i="25" a="1"/>
  <c r="E21" i="25" s="1"/>
  <c r="D21" i="25" a="1"/>
  <c r="D21" i="25" s="1"/>
  <c r="C21" i="25" a="1"/>
  <c r="C21" i="25" s="1"/>
  <c r="B21" i="25" a="1"/>
  <c r="B21" i="25" s="1"/>
  <c r="G20" i="25"/>
  <c r="F20" i="25"/>
  <c r="E20" i="25"/>
  <c r="D20" i="25"/>
  <c r="C20" i="25"/>
  <c r="B20" i="25"/>
  <c r="G19" i="25" a="1"/>
  <c r="G19" i="25" s="1"/>
  <c r="F19" i="25" a="1"/>
  <c r="F19" i="25" s="1"/>
  <c r="E19" i="25" a="1"/>
  <c r="E19" i="25" s="1"/>
  <c r="D19" i="25" a="1"/>
  <c r="D19" i="25" s="1"/>
  <c r="C19" i="25" a="1"/>
  <c r="C19" i="25" s="1"/>
  <c r="B19" i="25" a="1"/>
  <c r="B19" i="25" s="1"/>
  <c r="G18" i="25"/>
  <c r="F18" i="25"/>
  <c r="E18" i="25"/>
  <c r="D18" i="25"/>
  <c r="C18" i="25"/>
  <c r="B18" i="25"/>
  <c r="G17" i="25"/>
  <c r="F17" i="25"/>
  <c r="E17" i="25"/>
  <c r="D17" i="25"/>
  <c r="C17" i="25"/>
  <c r="B17" i="25"/>
  <c r="H15" i="25"/>
  <c r="K15" i="25" s="1"/>
  <c r="H14" i="25"/>
  <c r="K14" i="25" s="1"/>
  <c r="H13" i="25"/>
  <c r="T13" i="25" s="1"/>
  <c r="H12" i="25"/>
  <c r="K12" i="25" s="1"/>
  <c r="H11" i="25"/>
  <c r="K11" i="25" s="1"/>
  <c r="H10" i="25"/>
  <c r="K10" i="25" s="1"/>
  <c r="L10" i="25" s="1"/>
  <c r="H9" i="25"/>
  <c r="K9" i="25" s="1"/>
  <c r="H8" i="25"/>
  <c r="K8" i="25" s="1"/>
  <c r="H7" i="25"/>
  <c r="H6" i="25"/>
  <c r="K6" i="25" s="1"/>
  <c r="H5" i="25"/>
  <c r="K5" i="25" s="1"/>
  <c r="H4" i="25"/>
  <c r="T4" i="25" s="1"/>
  <c r="A1" i="25"/>
  <c r="G21" i="22" a="1"/>
  <c r="G21" i="22" s="1"/>
  <c r="F21" i="22" a="1"/>
  <c r="F21" i="22" s="1"/>
  <c r="E21" i="22" a="1"/>
  <c r="E21" i="22" s="1"/>
  <c r="D21" i="22" a="1"/>
  <c r="D21" i="22" s="1"/>
  <c r="C21" i="22" a="1"/>
  <c r="C21" i="22" s="1"/>
  <c r="B21" i="22" a="1"/>
  <c r="B21" i="22" s="1"/>
  <c r="G20" i="22"/>
  <c r="F20" i="22"/>
  <c r="E20" i="22"/>
  <c r="D20" i="22"/>
  <c r="C20" i="22"/>
  <c r="B20" i="22"/>
  <c r="G19" i="22" a="1"/>
  <c r="G19" i="22" s="1"/>
  <c r="F19" i="22" a="1"/>
  <c r="F19" i="22" s="1"/>
  <c r="E19" i="22" a="1"/>
  <c r="E19" i="22" s="1"/>
  <c r="D19" i="22" a="1"/>
  <c r="D19" i="22" s="1"/>
  <c r="C19" i="22" a="1"/>
  <c r="C19" i="22" s="1"/>
  <c r="B19" i="22" a="1"/>
  <c r="B19" i="22" s="1"/>
  <c r="G18" i="22"/>
  <c r="F18" i="22"/>
  <c r="E18" i="22"/>
  <c r="D18" i="22"/>
  <c r="C18" i="22"/>
  <c r="B18" i="22"/>
  <c r="G17" i="22"/>
  <c r="F17" i="22"/>
  <c r="E17" i="22"/>
  <c r="D17" i="22"/>
  <c r="C17" i="22"/>
  <c r="B17" i="22"/>
  <c r="H15" i="22"/>
  <c r="K15" i="22" s="1"/>
  <c r="H14" i="22"/>
  <c r="K14" i="22" s="1"/>
  <c r="H13" i="22"/>
  <c r="K13" i="22" s="1"/>
  <c r="H12" i="22"/>
  <c r="K12" i="22" s="1"/>
  <c r="H11" i="22"/>
  <c r="K11" i="22" s="1"/>
  <c r="H10" i="22"/>
  <c r="T10" i="22" s="1"/>
  <c r="H9" i="22"/>
  <c r="K9" i="22" s="1"/>
  <c r="H8" i="22"/>
  <c r="K8" i="22" s="1"/>
  <c r="H7" i="22"/>
  <c r="K7" i="22" s="1"/>
  <c r="H6" i="22"/>
  <c r="K6" i="22" s="1"/>
  <c r="H5" i="22"/>
  <c r="T5" i="22" s="1"/>
  <c r="H4" i="22"/>
  <c r="A1" i="22"/>
  <c r="G21" i="21" a="1"/>
  <c r="G21" i="21" s="1"/>
  <c r="F21" i="21" a="1"/>
  <c r="F21" i="21" s="1"/>
  <c r="E21" i="21" a="1"/>
  <c r="E21" i="21" s="1"/>
  <c r="D21" i="21" a="1"/>
  <c r="D21" i="21" s="1"/>
  <c r="C21" i="21" a="1"/>
  <c r="C21" i="21" s="1"/>
  <c r="B21" i="21" a="1"/>
  <c r="B21" i="21" s="1"/>
  <c r="G20" i="21"/>
  <c r="F20" i="21"/>
  <c r="E20" i="21"/>
  <c r="D20" i="21"/>
  <c r="C20" i="21"/>
  <c r="B20" i="21"/>
  <c r="G19" i="21" a="1"/>
  <c r="G19" i="21" s="1"/>
  <c r="F19" i="21" a="1"/>
  <c r="F19" i="21" s="1"/>
  <c r="E19" i="21" a="1"/>
  <c r="E19" i="21" s="1"/>
  <c r="D19" i="21" a="1"/>
  <c r="D19" i="21" s="1"/>
  <c r="C19" i="21" a="1"/>
  <c r="C19" i="21" s="1"/>
  <c r="B19" i="21" a="1"/>
  <c r="B19" i="21" s="1"/>
  <c r="G18" i="21"/>
  <c r="F18" i="21"/>
  <c r="E18" i="21"/>
  <c r="D18" i="21"/>
  <c r="C18" i="21"/>
  <c r="B18" i="21"/>
  <c r="G17" i="21"/>
  <c r="F17" i="21"/>
  <c r="E17" i="21"/>
  <c r="D17" i="21"/>
  <c r="C17" i="21"/>
  <c r="B17" i="21"/>
  <c r="H15" i="21"/>
  <c r="K15" i="21" s="1"/>
  <c r="H14" i="21"/>
  <c r="K14" i="21" s="1"/>
  <c r="H13" i="21"/>
  <c r="K13" i="21" s="1"/>
  <c r="H12" i="21"/>
  <c r="T12" i="21" s="1"/>
  <c r="H11" i="21"/>
  <c r="K11" i="21" s="1"/>
  <c r="H10" i="21"/>
  <c r="T10" i="21" s="1"/>
  <c r="H9" i="21"/>
  <c r="K9" i="21" s="1"/>
  <c r="H8" i="21"/>
  <c r="K8" i="21" s="1"/>
  <c r="H7" i="21"/>
  <c r="K7" i="21" s="1"/>
  <c r="K6" i="21"/>
  <c r="H6" i="21"/>
  <c r="H5" i="21"/>
  <c r="H4" i="21"/>
  <c r="A1" i="21"/>
  <c r="G21" i="20" a="1"/>
  <c r="G21" i="20" s="1"/>
  <c r="F21" i="20" a="1"/>
  <c r="F21" i="20" s="1"/>
  <c r="E21" i="20" a="1"/>
  <c r="E21" i="20" s="1"/>
  <c r="D21" i="20" a="1"/>
  <c r="D21" i="20" s="1"/>
  <c r="C21" i="20" a="1"/>
  <c r="C21" i="20" s="1"/>
  <c r="B21" i="20" a="1"/>
  <c r="B21" i="20" s="1"/>
  <c r="G20" i="20"/>
  <c r="F20" i="20"/>
  <c r="E20" i="20"/>
  <c r="D20" i="20"/>
  <c r="C20" i="20"/>
  <c r="B20" i="20"/>
  <c r="G19" i="20" a="1"/>
  <c r="G19" i="20" s="1"/>
  <c r="F19" i="20" a="1"/>
  <c r="F19" i="20" s="1"/>
  <c r="E19" i="20" a="1"/>
  <c r="E19" i="20" s="1"/>
  <c r="D19" i="20" a="1"/>
  <c r="D19" i="20" s="1"/>
  <c r="C19" i="20" a="1"/>
  <c r="C19" i="20" s="1"/>
  <c r="B19" i="20" a="1"/>
  <c r="B19" i="20" s="1"/>
  <c r="G18" i="20"/>
  <c r="F18" i="20"/>
  <c r="E18" i="20"/>
  <c r="D18" i="20"/>
  <c r="C18" i="20"/>
  <c r="B18" i="20"/>
  <c r="G17" i="20"/>
  <c r="F17" i="20"/>
  <c r="E17" i="20"/>
  <c r="D17" i="20"/>
  <c r="C17" i="20"/>
  <c r="B17" i="20"/>
  <c r="H15" i="20"/>
  <c r="K15" i="20" s="1"/>
  <c r="H14" i="20"/>
  <c r="K14" i="20" s="1"/>
  <c r="H13" i="20"/>
  <c r="K13" i="20" s="1"/>
  <c r="H12" i="20"/>
  <c r="K12" i="20" s="1"/>
  <c r="H11" i="20"/>
  <c r="K11" i="20" s="1"/>
  <c r="H10" i="20"/>
  <c r="K10" i="20" s="1"/>
  <c r="H9" i="20"/>
  <c r="K9" i="20" s="1"/>
  <c r="H8" i="20"/>
  <c r="K8" i="20" s="1"/>
  <c r="L8" i="20" s="1"/>
  <c r="H7" i="20"/>
  <c r="K7" i="20" s="1"/>
  <c r="H6" i="20"/>
  <c r="K6" i="20" s="1"/>
  <c r="H5" i="20"/>
  <c r="T4" i="20"/>
  <c r="A1" i="20"/>
  <c r="G21" i="19" a="1"/>
  <c r="G21" i="19" s="1"/>
  <c r="F21" i="19" a="1"/>
  <c r="F21" i="19" s="1"/>
  <c r="E21" i="19" a="1"/>
  <c r="E21" i="19" s="1"/>
  <c r="D21" i="19" a="1"/>
  <c r="D21" i="19" s="1"/>
  <c r="C21" i="19" a="1"/>
  <c r="C21" i="19" s="1"/>
  <c r="B21" i="19" a="1"/>
  <c r="B21" i="19" s="1"/>
  <c r="G20" i="19"/>
  <c r="F20" i="19"/>
  <c r="E20" i="19"/>
  <c r="D20" i="19"/>
  <c r="C20" i="19"/>
  <c r="B20" i="19"/>
  <c r="G19" i="19" a="1"/>
  <c r="G19" i="19" s="1"/>
  <c r="F19" i="19" a="1"/>
  <c r="F19" i="19" s="1"/>
  <c r="E19" i="19" a="1"/>
  <c r="E19" i="19" s="1"/>
  <c r="D19" i="19" a="1"/>
  <c r="D19" i="19" s="1"/>
  <c r="C19" i="19" a="1"/>
  <c r="C19" i="19" s="1"/>
  <c r="B19" i="19" a="1"/>
  <c r="B19" i="19" s="1"/>
  <c r="G18" i="19"/>
  <c r="F18" i="19"/>
  <c r="E18" i="19"/>
  <c r="D18" i="19"/>
  <c r="C18" i="19"/>
  <c r="B18" i="19"/>
  <c r="G17" i="19"/>
  <c r="F17" i="19"/>
  <c r="E17" i="19"/>
  <c r="D17" i="19"/>
  <c r="C17" i="19"/>
  <c r="B17" i="19"/>
  <c r="H15" i="19"/>
  <c r="K15" i="19" s="1"/>
  <c r="H14" i="19"/>
  <c r="K14" i="19" s="1"/>
  <c r="H13" i="19"/>
  <c r="K13" i="19" s="1"/>
  <c r="H12" i="19"/>
  <c r="K12" i="19" s="1"/>
  <c r="H11" i="19"/>
  <c r="K11" i="19" s="1"/>
  <c r="H10" i="19"/>
  <c r="K10" i="19" s="1"/>
  <c r="H9" i="19"/>
  <c r="K9" i="19" s="1"/>
  <c r="H8" i="19"/>
  <c r="K8" i="19" s="1"/>
  <c r="H7" i="19"/>
  <c r="K7" i="19" s="1"/>
  <c r="H6" i="19"/>
  <c r="K6" i="19" s="1"/>
  <c r="H5" i="19"/>
  <c r="H4" i="19"/>
  <c r="A1" i="19"/>
  <c r="G21" i="18" a="1"/>
  <c r="G21" i="18" s="1"/>
  <c r="F21" i="18" a="1"/>
  <c r="F21" i="18" s="1"/>
  <c r="E21" i="18" a="1"/>
  <c r="E21" i="18" s="1"/>
  <c r="D21" i="18" a="1"/>
  <c r="D21" i="18" s="1"/>
  <c r="C21" i="18" a="1"/>
  <c r="C21" i="18" s="1"/>
  <c r="B21" i="18" a="1"/>
  <c r="B21" i="18" s="1"/>
  <c r="G20" i="18"/>
  <c r="F20" i="18"/>
  <c r="E20" i="18"/>
  <c r="D20" i="18"/>
  <c r="C20" i="18"/>
  <c r="B20" i="18"/>
  <c r="G19" i="18" a="1"/>
  <c r="G19" i="18" s="1"/>
  <c r="F19" i="18" a="1"/>
  <c r="F19" i="18" s="1"/>
  <c r="E19" i="18" a="1"/>
  <c r="E19" i="18" s="1"/>
  <c r="D19" i="18" a="1"/>
  <c r="D19" i="18" s="1"/>
  <c r="C19" i="18" a="1"/>
  <c r="C19" i="18" s="1"/>
  <c r="B19" i="18" a="1"/>
  <c r="B19" i="18" s="1"/>
  <c r="G18" i="18"/>
  <c r="F18" i="18"/>
  <c r="E18" i="18"/>
  <c r="D18" i="18"/>
  <c r="C18" i="18"/>
  <c r="B18" i="18"/>
  <c r="G17" i="18"/>
  <c r="F17" i="18"/>
  <c r="E17" i="18"/>
  <c r="D17" i="18"/>
  <c r="C17" i="18"/>
  <c r="B17" i="18"/>
  <c r="H15" i="18"/>
  <c r="K15" i="18" s="1"/>
  <c r="H14" i="18"/>
  <c r="K14" i="18" s="1"/>
  <c r="L14" i="18" s="1"/>
  <c r="H13" i="18"/>
  <c r="K13" i="18" s="1"/>
  <c r="H12" i="18"/>
  <c r="K12" i="18" s="1"/>
  <c r="H11" i="18"/>
  <c r="K11" i="18" s="1"/>
  <c r="H10" i="18"/>
  <c r="T10" i="18" s="1"/>
  <c r="H9" i="18"/>
  <c r="K9" i="18" s="1"/>
  <c r="H8" i="18"/>
  <c r="H7" i="18"/>
  <c r="K7" i="18" s="1"/>
  <c r="H6" i="18"/>
  <c r="H5" i="18"/>
  <c r="H4" i="18"/>
  <c r="K4" i="18" s="1"/>
  <c r="L4" i="18" s="1"/>
  <c r="P4" i="18" s="1"/>
  <c r="A1" i="18"/>
  <c r="G21" i="17" a="1"/>
  <c r="G21" i="17" s="1"/>
  <c r="F21" i="17" a="1"/>
  <c r="F21" i="17" s="1"/>
  <c r="E21" i="17" a="1"/>
  <c r="E21" i="17" s="1"/>
  <c r="D21" i="17" a="1"/>
  <c r="D21" i="17" s="1"/>
  <c r="C21" i="17" a="1"/>
  <c r="C21" i="17" s="1"/>
  <c r="B21" i="17" a="1"/>
  <c r="B21" i="17" s="1"/>
  <c r="G20" i="17"/>
  <c r="F20" i="17"/>
  <c r="E20" i="17"/>
  <c r="D20" i="17"/>
  <c r="C20" i="17"/>
  <c r="B20" i="17"/>
  <c r="G19" i="17" a="1"/>
  <c r="G19" i="17" s="1"/>
  <c r="F19" i="17" a="1"/>
  <c r="F19" i="17" s="1"/>
  <c r="E19" i="17" a="1"/>
  <c r="E19" i="17" s="1"/>
  <c r="D19" i="17" a="1"/>
  <c r="D19" i="17" s="1"/>
  <c r="C19" i="17" a="1"/>
  <c r="C19" i="17" s="1"/>
  <c r="B19" i="17" a="1"/>
  <c r="B19" i="17" s="1"/>
  <c r="G18" i="17"/>
  <c r="F18" i="17"/>
  <c r="E18" i="17"/>
  <c r="D18" i="17"/>
  <c r="C18" i="17"/>
  <c r="B18" i="17"/>
  <c r="G17" i="17"/>
  <c r="F17" i="17"/>
  <c r="F22" i="17" s="1"/>
  <c r="E17" i="17"/>
  <c r="D17" i="17"/>
  <c r="C17" i="17"/>
  <c r="B17" i="17"/>
  <c r="H15" i="17"/>
  <c r="K15" i="17" s="1"/>
  <c r="H14" i="17"/>
  <c r="K14" i="17" s="1"/>
  <c r="H13" i="17"/>
  <c r="K13" i="17" s="1"/>
  <c r="H12" i="17"/>
  <c r="K12" i="17" s="1"/>
  <c r="H11" i="17"/>
  <c r="K11" i="17" s="1"/>
  <c r="H10" i="17"/>
  <c r="T10" i="17" s="1"/>
  <c r="H9" i="17"/>
  <c r="K9" i="17" s="1"/>
  <c r="H8" i="17"/>
  <c r="K8" i="17" s="1"/>
  <c r="H7" i="17"/>
  <c r="K7" i="17" s="1"/>
  <c r="H6" i="17"/>
  <c r="K6" i="17" s="1"/>
  <c r="H5" i="17"/>
  <c r="H4" i="17"/>
  <c r="A1" i="17"/>
  <c r="G21" i="16" a="1"/>
  <c r="G21" i="16" s="1"/>
  <c r="F21" i="16" a="1"/>
  <c r="F21" i="16" s="1"/>
  <c r="E21" i="16" a="1"/>
  <c r="E21" i="16" s="1"/>
  <c r="D21" i="16" a="1"/>
  <c r="D21" i="16" s="1"/>
  <c r="C21" i="16" a="1"/>
  <c r="C21" i="16" s="1"/>
  <c r="B21" i="16" a="1"/>
  <c r="B21" i="16" s="1"/>
  <c r="G20" i="16"/>
  <c r="F20" i="16"/>
  <c r="E20" i="16"/>
  <c r="D20" i="16"/>
  <c r="C20" i="16"/>
  <c r="B20" i="16"/>
  <c r="G19" i="16" a="1"/>
  <c r="G19" i="16" s="1"/>
  <c r="F19" i="16" a="1"/>
  <c r="F19" i="16" s="1"/>
  <c r="E19" i="16" a="1"/>
  <c r="E19" i="16" s="1"/>
  <c r="D19" i="16" a="1"/>
  <c r="D19" i="16" s="1"/>
  <c r="C19" i="16" a="1"/>
  <c r="C19" i="16" s="1"/>
  <c r="B19" i="16" a="1"/>
  <c r="B19" i="16" s="1"/>
  <c r="G18" i="16"/>
  <c r="F18" i="16"/>
  <c r="E18" i="16"/>
  <c r="D18" i="16"/>
  <c r="C18" i="16"/>
  <c r="B18" i="16"/>
  <c r="G17" i="16"/>
  <c r="F17" i="16"/>
  <c r="E17" i="16"/>
  <c r="D17" i="16"/>
  <c r="C17" i="16"/>
  <c r="B17" i="16"/>
  <c r="K15" i="16"/>
  <c r="K14" i="16"/>
  <c r="K13" i="16"/>
  <c r="K12" i="16"/>
  <c r="K11" i="16"/>
  <c r="K10" i="16"/>
  <c r="K9" i="16"/>
  <c r="K8" i="16"/>
  <c r="K7" i="16"/>
  <c r="K6" i="16"/>
  <c r="A1" i="16"/>
  <c r="G21" i="15" a="1"/>
  <c r="G21" i="15" s="1"/>
  <c r="F21" i="15" a="1"/>
  <c r="F21" i="15" s="1"/>
  <c r="E21" i="15" a="1"/>
  <c r="E21" i="15" s="1"/>
  <c r="D21" i="15" a="1"/>
  <c r="D21" i="15" s="1"/>
  <c r="C21" i="15" a="1"/>
  <c r="C21" i="15" s="1"/>
  <c r="B21" i="15" a="1"/>
  <c r="B21" i="15" s="1"/>
  <c r="G20" i="15"/>
  <c r="F20" i="15"/>
  <c r="E20" i="15"/>
  <c r="D20" i="15"/>
  <c r="C20" i="15"/>
  <c r="B20" i="15"/>
  <c r="G19" i="15" a="1"/>
  <c r="G19" i="15" s="1"/>
  <c r="F19" i="15" a="1"/>
  <c r="F19" i="15" s="1"/>
  <c r="E19" i="15" a="1"/>
  <c r="E19" i="15" s="1"/>
  <c r="D19" i="15" a="1"/>
  <c r="D19" i="15" s="1"/>
  <c r="C19" i="15" a="1"/>
  <c r="C19" i="15" s="1"/>
  <c r="B19" i="15" a="1"/>
  <c r="B19" i="15" s="1"/>
  <c r="G18" i="15"/>
  <c r="F18" i="15"/>
  <c r="E18" i="15"/>
  <c r="D18" i="15"/>
  <c r="C18" i="15"/>
  <c r="B18" i="15"/>
  <c r="G17" i="15"/>
  <c r="F17" i="15"/>
  <c r="E17" i="15"/>
  <c r="D17" i="15"/>
  <c r="C17" i="15"/>
  <c r="B17" i="15"/>
  <c r="H15" i="15"/>
  <c r="K15" i="15" s="1"/>
  <c r="H14" i="15"/>
  <c r="K14" i="15" s="1"/>
  <c r="H13" i="15"/>
  <c r="K13" i="15" s="1"/>
  <c r="H12" i="15"/>
  <c r="K12" i="15" s="1"/>
  <c r="H11" i="15"/>
  <c r="K11" i="15" s="1"/>
  <c r="H10" i="15"/>
  <c r="T10" i="15" s="1"/>
  <c r="H9" i="15"/>
  <c r="K9" i="15" s="1"/>
  <c r="H8" i="15"/>
  <c r="K8" i="15" s="1"/>
  <c r="H7" i="15"/>
  <c r="K7" i="15" s="1"/>
  <c r="H6" i="15"/>
  <c r="K6" i="15" s="1"/>
  <c r="H5" i="15"/>
  <c r="H4" i="15"/>
  <c r="A1" i="15"/>
  <c r="G21" i="14" a="1"/>
  <c r="G21" i="14" s="1"/>
  <c r="F21" i="14" a="1"/>
  <c r="F21" i="14" s="1"/>
  <c r="E21" i="14" a="1"/>
  <c r="E21" i="14" s="1"/>
  <c r="D21" i="14" a="1"/>
  <c r="D21" i="14" s="1"/>
  <c r="C21" i="14" a="1"/>
  <c r="C21" i="14" s="1"/>
  <c r="B21" i="14" a="1"/>
  <c r="B21" i="14" s="1"/>
  <c r="G20" i="14"/>
  <c r="F20" i="14"/>
  <c r="E20" i="14"/>
  <c r="D20" i="14"/>
  <c r="C20" i="14"/>
  <c r="B20" i="14"/>
  <c r="G19" i="14" a="1"/>
  <c r="G19" i="14" s="1"/>
  <c r="F19" i="14" a="1"/>
  <c r="F19" i="14" s="1"/>
  <c r="E19" i="14" a="1"/>
  <c r="E19" i="14" s="1"/>
  <c r="D19" i="14" a="1"/>
  <c r="D19" i="14" s="1"/>
  <c r="C19" i="14" a="1"/>
  <c r="C19" i="14" s="1"/>
  <c r="B19" i="14" a="1"/>
  <c r="B19" i="14" s="1"/>
  <c r="G18" i="14"/>
  <c r="F18" i="14"/>
  <c r="E18" i="14"/>
  <c r="D18" i="14"/>
  <c r="C18" i="14"/>
  <c r="B18" i="14"/>
  <c r="G17" i="14"/>
  <c r="F17" i="14"/>
  <c r="E17" i="14"/>
  <c r="D17" i="14"/>
  <c r="C17" i="14"/>
  <c r="B17" i="14"/>
  <c r="H15" i="14"/>
  <c r="T15" i="14" s="1"/>
  <c r="H14" i="14"/>
  <c r="K14" i="14" s="1"/>
  <c r="H13" i="14"/>
  <c r="K13" i="14" s="1"/>
  <c r="H12" i="14"/>
  <c r="K12" i="14" s="1"/>
  <c r="H11" i="14"/>
  <c r="K11" i="14" s="1"/>
  <c r="L11" i="14" s="1"/>
  <c r="H10" i="14"/>
  <c r="K10" i="14" s="1"/>
  <c r="H9" i="14"/>
  <c r="K9" i="14" s="1"/>
  <c r="H8" i="14"/>
  <c r="K8" i="14" s="1"/>
  <c r="H7" i="14"/>
  <c r="H6" i="14"/>
  <c r="K6" i="14" s="1"/>
  <c r="H5" i="14"/>
  <c r="K5" i="14" s="1"/>
  <c r="H4" i="14"/>
  <c r="A1" i="14"/>
  <c r="G21" i="13" a="1"/>
  <c r="G21" i="13" s="1"/>
  <c r="F21" i="13" a="1"/>
  <c r="F21" i="13" s="1"/>
  <c r="E21" i="13" a="1"/>
  <c r="E21" i="13" s="1"/>
  <c r="D21" i="13" a="1"/>
  <c r="D21" i="13" s="1"/>
  <c r="C21" i="13" a="1"/>
  <c r="C21" i="13" s="1"/>
  <c r="B21" i="13" a="1"/>
  <c r="B21" i="13" s="1"/>
  <c r="G20" i="13"/>
  <c r="F20" i="13"/>
  <c r="E20" i="13"/>
  <c r="D20" i="13"/>
  <c r="C20" i="13"/>
  <c r="B20" i="13"/>
  <c r="G19" i="13" a="1"/>
  <c r="G19" i="13" s="1"/>
  <c r="F19" i="13" a="1"/>
  <c r="F19" i="13" s="1"/>
  <c r="E19" i="13" a="1"/>
  <c r="E19" i="13" s="1"/>
  <c r="D19" i="13" a="1"/>
  <c r="D19" i="13" s="1"/>
  <c r="C19" i="13" a="1"/>
  <c r="C19" i="13" s="1"/>
  <c r="B19" i="13" a="1"/>
  <c r="B19" i="13" s="1"/>
  <c r="G18" i="13"/>
  <c r="F18" i="13"/>
  <c r="E18" i="13"/>
  <c r="D18" i="13"/>
  <c r="C18" i="13"/>
  <c r="B18" i="13"/>
  <c r="G17" i="13"/>
  <c r="F17" i="13"/>
  <c r="E17" i="13"/>
  <c r="D17" i="13"/>
  <c r="C17" i="13"/>
  <c r="B17" i="13"/>
  <c r="K15" i="13"/>
  <c r="H15" i="13"/>
  <c r="T15" i="13" s="1"/>
  <c r="H14" i="13"/>
  <c r="K14" i="13" s="1"/>
  <c r="H13" i="13"/>
  <c r="K13" i="13" s="1"/>
  <c r="H12" i="13"/>
  <c r="K12" i="13" s="1"/>
  <c r="H11" i="13"/>
  <c r="K11" i="13" s="1"/>
  <c r="H10" i="13"/>
  <c r="K10" i="13" s="1"/>
  <c r="H9" i="13"/>
  <c r="K9" i="13" s="1"/>
  <c r="H8" i="13"/>
  <c r="K8" i="13" s="1"/>
  <c r="H7" i="13"/>
  <c r="K7" i="13" s="1"/>
  <c r="H6" i="13"/>
  <c r="K6" i="13" s="1"/>
  <c r="H5" i="13"/>
  <c r="A1" i="13"/>
  <c r="G21" i="12" a="1"/>
  <c r="G21" i="12" s="1"/>
  <c r="F21" i="12" a="1"/>
  <c r="F21" i="12" s="1"/>
  <c r="E21" i="12" a="1"/>
  <c r="E21" i="12" s="1"/>
  <c r="D21" i="12" a="1"/>
  <c r="D21" i="12" s="1"/>
  <c r="C21" i="12" a="1"/>
  <c r="C21" i="12" s="1"/>
  <c r="B21" i="12" a="1"/>
  <c r="B21" i="12" s="1"/>
  <c r="G20" i="12"/>
  <c r="F20" i="12"/>
  <c r="E20" i="12"/>
  <c r="D20" i="12"/>
  <c r="C20" i="12"/>
  <c r="B20" i="12"/>
  <c r="G19" i="12" a="1"/>
  <c r="G19" i="12" s="1"/>
  <c r="F19" i="12" a="1"/>
  <c r="F19" i="12" s="1"/>
  <c r="E19" i="12" a="1"/>
  <c r="E19" i="12" s="1"/>
  <c r="D19" i="12" a="1"/>
  <c r="D19" i="12" s="1"/>
  <c r="C19" i="12" a="1"/>
  <c r="C19" i="12" s="1"/>
  <c r="B19" i="12" a="1"/>
  <c r="B19" i="12" s="1"/>
  <c r="G18" i="12"/>
  <c r="F18" i="12"/>
  <c r="E18" i="12"/>
  <c r="D18" i="12"/>
  <c r="C18" i="12"/>
  <c r="B18" i="12"/>
  <c r="G17" i="12"/>
  <c r="F17" i="12"/>
  <c r="E17" i="12"/>
  <c r="D17" i="12"/>
  <c r="C17" i="12"/>
  <c r="B17" i="12"/>
  <c r="H15" i="12"/>
  <c r="T15" i="12" s="1"/>
  <c r="H14" i="12"/>
  <c r="K14" i="12" s="1"/>
  <c r="H13" i="12"/>
  <c r="K13" i="12" s="1"/>
  <c r="H12" i="12"/>
  <c r="K12" i="12" s="1"/>
  <c r="H11" i="12"/>
  <c r="K11" i="12" s="1"/>
  <c r="H10" i="12"/>
  <c r="T10" i="12" s="1"/>
  <c r="H9" i="12"/>
  <c r="T9" i="12" s="1"/>
  <c r="H8" i="12"/>
  <c r="K8" i="12" s="1"/>
  <c r="H7" i="12"/>
  <c r="K7" i="12" s="1"/>
  <c r="H6" i="12"/>
  <c r="K6" i="12" s="1"/>
  <c r="H5" i="12"/>
  <c r="K5" i="12" s="1"/>
  <c r="A1" i="12"/>
  <c r="G21" i="11" a="1"/>
  <c r="G21" i="11" s="1"/>
  <c r="F21" i="11" a="1"/>
  <c r="F21" i="11" s="1"/>
  <c r="E21" i="11" a="1"/>
  <c r="E21" i="11" s="1"/>
  <c r="D21" i="11" a="1"/>
  <c r="D21" i="11" s="1"/>
  <c r="C21" i="11" a="1"/>
  <c r="C21" i="11" s="1"/>
  <c r="B21" i="11" a="1"/>
  <c r="B21" i="11" s="1"/>
  <c r="G20" i="11"/>
  <c r="F20" i="11"/>
  <c r="E20" i="11"/>
  <c r="D20" i="11"/>
  <c r="C20" i="11"/>
  <c r="B20" i="11"/>
  <c r="G19" i="11" a="1"/>
  <c r="G19" i="11" s="1"/>
  <c r="F19" i="11" a="1"/>
  <c r="F19" i="11" s="1"/>
  <c r="E19" i="11" a="1"/>
  <c r="E19" i="11" s="1"/>
  <c r="D19" i="11" a="1"/>
  <c r="D19" i="11" s="1"/>
  <c r="C19" i="11" a="1"/>
  <c r="C19" i="11" s="1"/>
  <c r="B19" i="11" a="1"/>
  <c r="B19" i="11" s="1"/>
  <c r="G18" i="11"/>
  <c r="F18" i="11"/>
  <c r="E18" i="11"/>
  <c r="D18" i="11"/>
  <c r="C18" i="11"/>
  <c r="B18" i="11"/>
  <c r="G17" i="11"/>
  <c r="F17" i="11"/>
  <c r="E17" i="11"/>
  <c r="D17" i="11"/>
  <c r="C17" i="11"/>
  <c r="B17" i="11"/>
  <c r="H15" i="11"/>
  <c r="T15" i="11" s="1"/>
  <c r="H14" i="11"/>
  <c r="K14" i="11" s="1"/>
  <c r="H13" i="11"/>
  <c r="K13" i="11" s="1"/>
  <c r="H12" i="11"/>
  <c r="K12" i="11" s="1"/>
  <c r="H11" i="11"/>
  <c r="K11" i="11" s="1"/>
  <c r="H10" i="11"/>
  <c r="K10" i="11" s="1"/>
  <c r="H9" i="11"/>
  <c r="H8" i="11"/>
  <c r="H7" i="11"/>
  <c r="K7" i="11" s="1"/>
  <c r="H6" i="11"/>
  <c r="K6" i="11" s="1"/>
  <c r="H5" i="11"/>
  <c r="K5" i="11" s="1"/>
  <c r="H4" i="11"/>
  <c r="A1" i="11"/>
  <c r="G21" i="10" a="1"/>
  <c r="G21" i="10" s="1"/>
  <c r="F21" i="10" a="1"/>
  <c r="F21" i="10" s="1"/>
  <c r="E21" i="10" a="1"/>
  <c r="E21" i="10" s="1"/>
  <c r="D21" i="10" a="1"/>
  <c r="D21" i="10" s="1"/>
  <c r="C21" i="10" a="1"/>
  <c r="C21" i="10" s="1"/>
  <c r="B21" i="10" a="1"/>
  <c r="B21" i="10" s="1"/>
  <c r="G20" i="10"/>
  <c r="F20" i="10"/>
  <c r="E20" i="10"/>
  <c r="D20" i="10"/>
  <c r="C20" i="10"/>
  <c r="B20" i="10"/>
  <c r="G19" i="10" a="1"/>
  <c r="G19" i="10" s="1"/>
  <c r="F19" i="10" a="1"/>
  <c r="F19" i="10" s="1"/>
  <c r="E19" i="10" a="1"/>
  <c r="E19" i="10" s="1"/>
  <c r="D19" i="10" a="1"/>
  <c r="D19" i="10" s="1"/>
  <c r="C19" i="10" a="1"/>
  <c r="C19" i="10" s="1"/>
  <c r="B19" i="10" a="1"/>
  <c r="B19" i="10" s="1"/>
  <c r="G18" i="10"/>
  <c r="F18" i="10"/>
  <c r="E18" i="10"/>
  <c r="D18" i="10"/>
  <c r="C18" i="10"/>
  <c r="B18" i="10"/>
  <c r="G17" i="10"/>
  <c r="F17" i="10"/>
  <c r="E17" i="10"/>
  <c r="D17" i="10"/>
  <c r="C17" i="10"/>
  <c r="B17" i="10"/>
  <c r="H15" i="10"/>
  <c r="K15" i="10" s="1"/>
  <c r="H14" i="10"/>
  <c r="K14" i="10" s="1"/>
  <c r="H13" i="10"/>
  <c r="H12" i="10"/>
  <c r="K12" i="10" s="1"/>
  <c r="H11" i="10"/>
  <c r="K11" i="10" s="1"/>
  <c r="H10" i="10"/>
  <c r="T10" i="10" s="1"/>
  <c r="H9" i="10"/>
  <c r="K9" i="10" s="1"/>
  <c r="H8" i="10"/>
  <c r="K8" i="10" s="1"/>
  <c r="H7" i="10"/>
  <c r="H6" i="10"/>
  <c r="K6" i="10" s="1"/>
  <c r="H5" i="10"/>
  <c r="H4" i="10"/>
  <c r="A1" i="10"/>
  <c r="G21" i="9" a="1"/>
  <c r="G21" i="9" s="1"/>
  <c r="F21" i="9" a="1"/>
  <c r="F21" i="9" s="1"/>
  <c r="E21" i="9" a="1"/>
  <c r="E21" i="9" s="1"/>
  <c r="D21" i="9" a="1"/>
  <c r="D21" i="9" s="1"/>
  <c r="C21" i="9" a="1"/>
  <c r="C21" i="9" s="1"/>
  <c r="B21" i="9" a="1"/>
  <c r="B21" i="9" s="1"/>
  <c r="G20" i="9"/>
  <c r="F20" i="9"/>
  <c r="E20" i="9"/>
  <c r="D20" i="9"/>
  <c r="C20" i="9"/>
  <c r="B20" i="9"/>
  <c r="F19" i="9" a="1"/>
  <c r="F19" i="9" s="1"/>
  <c r="E19" i="9" a="1"/>
  <c r="E19" i="9" s="1"/>
  <c r="D19" i="9" a="1"/>
  <c r="D19" i="9" s="1"/>
  <c r="C19" i="9" a="1"/>
  <c r="C19" i="9" s="1"/>
  <c r="B19" i="9" a="1"/>
  <c r="B19" i="9" s="1"/>
  <c r="F18" i="9"/>
  <c r="E18" i="9"/>
  <c r="D18" i="9"/>
  <c r="C18" i="9"/>
  <c r="B18" i="9"/>
  <c r="F17" i="9"/>
  <c r="E17" i="9"/>
  <c r="D17" i="9"/>
  <c r="C17" i="9"/>
  <c r="B17" i="9"/>
  <c r="H15" i="9"/>
  <c r="K15" i="9" s="1"/>
  <c r="H14" i="9"/>
  <c r="K14" i="9" s="1"/>
  <c r="H13" i="9"/>
  <c r="K13" i="9" s="1"/>
  <c r="H12" i="9"/>
  <c r="K12" i="9" s="1"/>
  <c r="H11" i="9"/>
  <c r="K11" i="9" s="1"/>
  <c r="L11" i="9" s="1"/>
  <c r="H10" i="9"/>
  <c r="H9" i="9"/>
  <c r="K9" i="9" s="1"/>
  <c r="H8" i="9"/>
  <c r="K8" i="9" s="1"/>
  <c r="H7" i="9"/>
  <c r="K7" i="9" s="1"/>
  <c r="H6" i="9"/>
  <c r="K6" i="9" s="1"/>
  <c r="H5" i="9"/>
  <c r="H4" i="9"/>
  <c r="A1" i="9"/>
  <c r="G21" i="28" a="1"/>
  <c r="G21" i="28" s="1"/>
  <c r="F21" i="28" a="1"/>
  <c r="F21" i="28" s="1"/>
  <c r="E21" i="28" a="1"/>
  <c r="E21" i="28" s="1"/>
  <c r="D21" i="28" a="1"/>
  <c r="D21" i="28" s="1"/>
  <c r="C21" i="28" a="1"/>
  <c r="C21" i="28" s="1"/>
  <c r="B21" i="28" a="1"/>
  <c r="B21" i="28" s="1"/>
  <c r="G20" i="28"/>
  <c r="F20" i="28"/>
  <c r="E20" i="28"/>
  <c r="D20" i="28"/>
  <c r="C20" i="28"/>
  <c r="B20" i="28"/>
  <c r="G19" i="28" a="1"/>
  <c r="G19" i="28" s="1"/>
  <c r="F19" i="28" a="1"/>
  <c r="F19" i="28" s="1"/>
  <c r="E19" i="28" a="1"/>
  <c r="E19" i="28" s="1"/>
  <c r="D19" i="28" a="1"/>
  <c r="D19" i="28" s="1"/>
  <c r="C19" i="28" a="1"/>
  <c r="C19" i="28" s="1"/>
  <c r="B19" i="28" a="1"/>
  <c r="B19" i="28" s="1"/>
  <c r="G18" i="28"/>
  <c r="F18" i="28"/>
  <c r="E18" i="28"/>
  <c r="D18" i="28"/>
  <c r="C18" i="28"/>
  <c r="B18" i="28"/>
  <c r="G17" i="28"/>
  <c r="F17" i="28"/>
  <c r="E17" i="28"/>
  <c r="D17" i="28"/>
  <c r="C17" i="28"/>
  <c r="B17" i="28"/>
  <c r="H15" i="28"/>
  <c r="K15" i="28" s="1"/>
  <c r="H14" i="28"/>
  <c r="K14" i="28" s="1"/>
  <c r="L14" i="28" s="1"/>
  <c r="H13" i="28"/>
  <c r="K13" i="28" s="1"/>
  <c r="H12" i="28"/>
  <c r="H11" i="28"/>
  <c r="K11" i="28" s="1"/>
  <c r="H10" i="28"/>
  <c r="T10" i="28" s="1"/>
  <c r="H9" i="28"/>
  <c r="K9" i="28" s="1"/>
  <c r="H8" i="28"/>
  <c r="T8" i="28" s="1"/>
  <c r="H7" i="28"/>
  <c r="K7" i="28" s="1"/>
  <c r="H6" i="28"/>
  <c r="T6" i="28" s="1"/>
  <c r="H5" i="28"/>
  <c r="H4" i="28"/>
  <c r="A1" i="28"/>
  <c r="G21" i="7" a="1"/>
  <c r="G21" i="7" s="1"/>
  <c r="F21" i="7" a="1"/>
  <c r="F21" i="7" s="1"/>
  <c r="E21" i="7" a="1"/>
  <c r="E21" i="7" s="1"/>
  <c r="D21" i="7" a="1"/>
  <c r="D21" i="7" s="1"/>
  <c r="C21" i="7" a="1"/>
  <c r="C21" i="7" s="1"/>
  <c r="B21" i="7" a="1"/>
  <c r="B21" i="7" s="1"/>
  <c r="G20" i="7"/>
  <c r="F20" i="7"/>
  <c r="E20" i="7"/>
  <c r="D20" i="7"/>
  <c r="C20" i="7"/>
  <c r="B20" i="7"/>
  <c r="G19" i="7" a="1"/>
  <c r="G19" i="7" s="1"/>
  <c r="F19" i="7" a="1"/>
  <c r="F19" i="7" s="1"/>
  <c r="E19" i="7" a="1"/>
  <c r="E19" i="7" s="1"/>
  <c r="D19" i="7" a="1"/>
  <c r="D19" i="7" s="1"/>
  <c r="C19" i="7" a="1"/>
  <c r="C19" i="7" s="1"/>
  <c r="B19" i="7" a="1"/>
  <c r="B19" i="7" s="1"/>
  <c r="G18" i="7"/>
  <c r="F18" i="7"/>
  <c r="E18" i="7"/>
  <c r="D18" i="7"/>
  <c r="C18" i="7"/>
  <c r="B18" i="7"/>
  <c r="G17" i="7"/>
  <c r="F17" i="7"/>
  <c r="E17" i="7"/>
  <c r="D17" i="7"/>
  <c r="C17" i="7"/>
  <c r="B17" i="7"/>
  <c r="H15" i="7"/>
  <c r="K15" i="7" s="1"/>
  <c r="H14" i="7"/>
  <c r="K14" i="7" s="1"/>
  <c r="H13" i="7"/>
  <c r="K13" i="7" s="1"/>
  <c r="H12" i="7"/>
  <c r="K12" i="7" s="1"/>
  <c r="H11" i="7"/>
  <c r="K11" i="7" s="1"/>
  <c r="H10" i="7"/>
  <c r="H9" i="7"/>
  <c r="K9" i="7" s="1"/>
  <c r="H8" i="7"/>
  <c r="H7" i="7"/>
  <c r="K7" i="7" s="1"/>
  <c r="H6" i="7"/>
  <c r="K6" i="7" s="1"/>
  <c r="H5" i="7"/>
  <c r="K5" i="7" s="1"/>
  <c r="H4" i="7"/>
  <c r="A1" i="7"/>
  <c r="S5" i="2"/>
  <c r="S6" i="2"/>
  <c r="S7" i="2"/>
  <c r="S8" i="2"/>
  <c r="S9" i="2"/>
  <c r="S10" i="2"/>
  <c r="S11" i="2"/>
  <c r="S12" i="2"/>
  <c r="S13" i="2"/>
  <c r="S14" i="2"/>
  <c r="S15" i="2"/>
  <c r="S4" i="2"/>
  <c r="G21" i="2" a="1"/>
  <c r="G21" i="2" s="1"/>
  <c r="F21" i="2" a="1"/>
  <c r="F21" i="2" s="1"/>
  <c r="E21" i="2" a="1"/>
  <c r="E21" i="2" s="1"/>
  <c r="D21" i="2" a="1"/>
  <c r="D21" i="2" s="1"/>
  <c r="C21" i="2" a="1"/>
  <c r="C21" i="2" s="1"/>
  <c r="B21" i="2" a="1"/>
  <c r="B21" i="2" s="1"/>
  <c r="G20" i="2"/>
  <c r="F20" i="2"/>
  <c r="E20" i="2"/>
  <c r="D20" i="2"/>
  <c r="C20" i="2"/>
  <c r="B20" i="2"/>
  <c r="G19" i="2" a="1"/>
  <c r="G19" i="2" s="1"/>
  <c r="F19" i="2" a="1"/>
  <c r="F19" i="2" s="1"/>
  <c r="E19" i="2" a="1"/>
  <c r="E19" i="2" s="1"/>
  <c r="D19" i="2" a="1"/>
  <c r="D19" i="2" s="1"/>
  <c r="C19" i="2" a="1"/>
  <c r="C19" i="2" s="1"/>
  <c r="B19" i="2" a="1"/>
  <c r="B19" i="2" s="1"/>
  <c r="G18" i="2"/>
  <c r="F18" i="2"/>
  <c r="E18" i="2"/>
  <c r="D18" i="2"/>
  <c r="C18" i="2"/>
  <c r="B18" i="2"/>
  <c r="C17" i="2"/>
  <c r="D17" i="2"/>
  <c r="E17" i="2"/>
  <c r="F17" i="2"/>
  <c r="G17" i="2"/>
  <c r="B17" i="2"/>
  <c r="T7" i="25" l="1"/>
  <c r="T7" i="10"/>
  <c r="D22" i="9"/>
  <c r="T4" i="17"/>
  <c r="T4" i="22"/>
  <c r="T13" i="23"/>
  <c r="K10" i="23"/>
  <c r="L10" i="23" s="1"/>
  <c r="B22" i="22"/>
  <c r="E22" i="22"/>
  <c r="F22" i="21"/>
  <c r="D22" i="21"/>
  <c r="E22" i="10"/>
  <c r="C22" i="20"/>
  <c r="T13" i="18"/>
  <c r="T13" i="10"/>
  <c r="T12" i="28"/>
  <c r="K12" i="28"/>
  <c r="L12" i="28" s="1"/>
  <c r="F22" i="9"/>
  <c r="T11" i="14"/>
  <c r="T10" i="9"/>
  <c r="T10" i="7"/>
  <c r="T9" i="16"/>
  <c r="T9" i="11"/>
  <c r="B22" i="19"/>
  <c r="C22" i="16"/>
  <c r="T8" i="7"/>
  <c r="T8" i="18"/>
  <c r="F22" i="18"/>
  <c r="K10" i="9"/>
  <c r="L10" i="9" s="1"/>
  <c r="T7" i="14"/>
  <c r="T6" i="18"/>
  <c r="G22" i="9"/>
  <c r="F22" i="13"/>
  <c r="E22" i="14"/>
  <c r="T4" i="14"/>
  <c r="T4" i="13"/>
  <c r="D22" i="10"/>
  <c r="E22" i="9"/>
  <c r="T4" i="28"/>
  <c r="T4" i="7"/>
  <c r="F22" i="23"/>
  <c r="I13" i="4"/>
  <c r="B22" i="23"/>
  <c r="J13" i="4"/>
  <c r="C22" i="23"/>
  <c r="O13" i="4"/>
  <c r="E22" i="23"/>
  <c r="K15" i="23"/>
  <c r="G22" i="23"/>
  <c r="F22" i="25"/>
  <c r="B22" i="25"/>
  <c r="T10" i="25"/>
  <c r="C22" i="25"/>
  <c r="T11" i="25"/>
  <c r="D22" i="25"/>
  <c r="G22" i="25"/>
  <c r="E22" i="25"/>
  <c r="D22" i="22"/>
  <c r="T15" i="22"/>
  <c r="F22" i="22"/>
  <c r="G22" i="22"/>
  <c r="T9" i="22"/>
  <c r="C22" i="22"/>
  <c r="C22" i="21"/>
  <c r="G22" i="21"/>
  <c r="E22" i="21"/>
  <c r="K10" i="21"/>
  <c r="L10" i="21" s="1"/>
  <c r="B22" i="21"/>
  <c r="T6" i="21"/>
  <c r="E22" i="20"/>
  <c r="T10" i="20"/>
  <c r="F22" i="20"/>
  <c r="G22" i="20"/>
  <c r="D22" i="20"/>
  <c r="B22" i="20"/>
  <c r="C22" i="19"/>
  <c r="D22" i="19"/>
  <c r="E22" i="19"/>
  <c r="F22" i="19"/>
  <c r="G22" i="19"/>
  <c r="H21" i="19" a="1"/>
  <c r="H21" i="19" s="1"/>
  <c r="T8" i="19"/>
  <c r="K8" i="18"/>
  <c r="L8" i="18" s="1"/>
  <c r="B22" i="18"/>
  <c r="C22" i="18"/>
  <c r="K10" i="18"/>
  <c r="D22" i="18"/>
  <c r="E22" i="18"/>
  <c r="K6" i="18"/>
  <c r="L6" i="18" s="1"/>
  <c r="G22" i="18"/>
  <c r="C22" i="17"/>
  <c r="D22" i="17"/>
  <c r="E22" i="17"/>
  <c r="G22" i="17"/>
  <c r="B22" i="17"/>
  <c r="T12" i="17"/>
  <c r="B22" i="16"/>
  <c r="D22" i="16"/>
  <c r="E22" i="16"/>
  <c r="F22" i="16"/>
  <c r="G22" i="16"/>
  <c r="G22" i="15"/>
  <c r="B22" i="15"/>
  <c r="D22" i="15"/>
  <c r="C22" i="15"/>
  <c r="E22" i="15"/>
  <c r="F22" i="15"/>
  <c r="G22" i="14"/>
  <c r="F22" i="14"/>
  <c r="B22" i="14"/>
  <c r="C22" i="14"/>
  <c r="D22" i="14"/>
  <c r="G22" i="13"/>
  <c r="B22" i="13"/>
  <c r="C22" i="13"/>
  <c r="D22" i="13"/>
  <c r="E22" i="13"/>
  <c r="T8" i="13"/>
  <c r="D22" i="12"/>
  <c r="E22" i="12"/>
  <c r="K15" i="12"/>
  <c r="L15" i="12" s="1"/>
  <c r="G22" i="12"/>
  <c r="T6" i="12"/>
  <c r="F22" i="12"/>
  <c r="K9" i="12"/>
  <c r="C22" i="12"/>
  <c r="K10" i="12"/>
  <c r="M10" i="12" s="1"/>
  <c r="B22" i="12"/>
  <c r="K9" i="11"/>
  <c r="L9" i="11" s="1"/>
  <c r="D22" i="11"/>
  <c r="F22" i="11"/>
  <c r="H21" i="11" a="1"/>
  <c r="H21" i="11" s="1"/>
  <c r="G22" i="11"/>
  <c r="S16" i="11"/>
  <c r="E13" i="30" s="1"/>
  <c r="E22" i="11"/>
  <c r="B22" i="11"/>
  <c r="T10" i="11"/>
  <c r="C22" i="11"/>
  <c r="B22" i="10"/>
  <c r="C22" i="10"/>
  <c r="K13" i="10"/>
  <c r="L13" i="10" s="1"/>
  <c r="F22" i="10"/>
  <c r="G22" i="10"/>
  <c r="K7" i="10"/>
  <c r="L7" i="10" s="1"/>
  <c r="T9" i="10"/>
  <c r="C22" i="9"/>
  <c r="B22" i="9"/>
  <c r="T14" i="9"/>
  <c r="T5" i="28"/>
  <c r="K10" i="28"/>
  <c r="M10" i="28" s="1"/>
  <c r="C22" i="28"/>
  <c r="B22" i="28"/>
  <c r="D22" i="28"/>
  <c r="K4" i="28"/>
  <c r="L4" i="28" s="1"/>
  <c r="P4" i="28" s="1"/>
  <c r="E22" i="28"/>
  <c r="F22" i="28"/>
  <c r="G22" i="28"/>
  <c r="K10" i="7"/>
  <c r="L10" i="7" s="1"/>
  <c r="G22" i="7"/>
  <c r="E22" i="7"/>
  <c r="C22" i="7"/>
  <c r="D22" i="7"/>
  <c r="F22" i="7"/>
  <c r="B22" i="7"/>
  <c r="G22" i="24"/>
  <c r="F22" i="24"/>
  <c r="T9" i="24"/>
  <c r="C22" i="24"/>
  <c r="D22" i="24"/>
  <c r="E22" i="24"/>
  <c r="B22" i="24"/>
  <c r="T8" i="24"/>
  <c r="T10" i="24"/>
  <c r="H21" i="24" a="1"/>
  <c r="H21" i="24" s="1"/>
  <c r="T11" i="24"/>
  <c r="S16" i="24"/>
  <c r="E26" i="30" s="1"/>
  <c r="T4" i="24"/>
  <c r="T12" i="24"/>
  <c r="T5" i="24"/>
  <c r="T6" i="24"/>
  <c r="T13" i="24"/>
  <c r="T14" i="24"/>
  <c r="T7" i="24"/>
  <c r="T15" i="24"/>
  <c r="H13" i="4"/>
  <c r="T5" i="23"/>
  <c r="K13" i="4"/>
  <c r="T7" i="23"/>
  <c r="L13" i="4"/>
  <c r="M13" i="4"/>
  <c r="T8" i="23"/>
  <c r="N13" i="4"/>
  <c r="T9" i="23"/>
  <c r="E13" i="4"/>
  <c r="T11" i="23"/>
  <c r="T6" i="23"/>
  <c r="F13" i="4"/>
  <c r="S16" i="23"/>
  <c r="E21" i="30" s="1"/>
  <c r="H21" i="23" a="1"/>
  <c r="H21" i="23" s="1"/>
  <c r="G13" i="4"/>
  <c r="T4" i="23"/>
  <c r="T12" i="23"/>
  <c r="T5" i="25"/>
  <c r="T12" i="25"/>
  <c r="K13" i="25"/>
  <c r="K7" i="25"/>
  <c r="L7" i="25" s="1"/>
  <c r="T6" i="25"/>
  <c r="H21" i="25" a="1"/>
  <c r="H21" i="25" s="1"/>
  <c r="T14" i="25"/>
  <c r="S16" i="25"/>
  <c r="E17" i="30" s="1"/>
  <c r="T8" i="25"/>
  <c r="T15" i="25"/>
  <c r="T9" i="25"/>
  <c r="T8" i="22"/>
  <c r="K10" i="22"/>
  <c r="S16" i="22"/>
  <c r="E24" i="30" s="1"/>
  <c r="T11" i="22"/>
  <c r="H21" i="22" a="1"/>
  <c r="H21" i="22" s="1"/>
  <c r="T12" i="22"/>
  <c r="H16" i="22"/>
  <c r="H24" i="30" s="1"/>
  <c r="T6" i="22"/>
  <c r="T13" i="22"/>
  <c r="T7" i="22"/>
  <c r="T14" i="22"/>
  <c r="H21" i="21" a="1"/>
  <c r="H21" i="21" s="1"/>
  <c r="K12" i="21"/>
  <c r="T14" i="21"/>
  <c r="K4" i="21"/>
  <c r="T7" i="21"/>
  <c r="T8" i="21"/>
  <c r="T9" i="21"/>
  <c r="H16" i="21"/>
  <c r="H12" i="30" s="1"/>
  <c r="T11" i="21"/>
  <c r="S16" i="21"/>
  <c r="E12" i="30" s="1"/>
  <c r="T4" i="21"/>
  <c r="T5" i="21"/>
  <c r="S16" i="20"/>
  <c r="E25" i="30" s="1"/>
  <c r="T11" i="20"/>
  <c r="T5" i="20"/>
  <c r="T12" i="20"/>
  <c r="T6" i="20"/>
  <c r="T13" i="20"/>
  <c r="H21" i="20" a="1"/>
  <c r="H21" i="20" s="1"/>
  <c r="T14" i="20"/>
  <c r="H17" i="20"/>
  <c r="T7" i="20"/>
  <c r="T15" i="20"/>
  <c r="T8" i="20"/>
  <c r="T9" i="20"/>
  <c r="T15" i="19"/>
  <c r="H18" i="19"/>
  <c r="T9" i="19"/>
  <c r="T10" i="19"/>
  <c r="S16" i="19"/>
  <c r="E8" i="30" s="1"/>
  <c r="T11" i="19"/>
  <c r="T4" i="19"/>
  <c r="T5" i="19"/>
  <c r="T12" i="19"/>
  <c r="T6" i="19"/>
  <c r="T13" i="19"/>
  <c r="T14" i="19"/>
  <c r="T7" i="19"/>
  <c r="T7" i="18"/>
  <c r="T14" i="18"/>
  <c r="T15" i="18"/>
  <c r="T9" i="18"/>
  <c r="H20" i="18"/>
  <c r="S16" i="18"/>
  <c r="E9" i="30" s="1"/>
  <c r="T4" i="18"/>
  <c r="T11" i="18"/>
  <c r="T5" i="18"/>
  <c r="H21" i="18" a="1"/>
  <c r="H21" i="18" s="1"/>
  <c r="T12" i="18"/>
  <c r="S16" i="17"/>
  <c r="E15" i="30" s="1"/>
  <c r="T11" i="17"/>
  <c r="T5" i="17"/>
  <c r="H21" i="17" a="1"/>
  <c r="H21" i="17" s="1"/>
  <c r="H17" i="17"/>
  <c r="T6" i="17"/>
  <c r="T13" i="17"/>
  <c r="T14" i="17"/>
  <c r="T7" i="17"/>
  <c r="T15" i="17"/>
  <c r="T8" i="17"/>
  <c r="T9" i="17"/>
  <c r="K10" i="17"/>
  <c r="L10" i="17" s="1"/>
  <c r="T8" i="16"/>
  <c r="T10" i="16"/>
  <c r="T11" i="16"/>
  <c r="S16" i="16"/>
  <c r="E10" i="30" s="1"/>
  <c r="T12" i="16"/>
  <c r="T5" i="16"/>
  <c r="T6" i="16"/>
  <c r="T13" i="16"/>
  <c r="T14" i="16"/>
  <c r="H21" i="16" a="1"/>
  <c r="H21" i="16" s="1"/>
  <c r="T7" i="16"/>
  <c r="H17" i="16"/>
  <c r="T15" i="16"/>
  <c r="K10" i="15"/>
  <c r="T6" i="15"/>
  <c r="T13" i="15"/>
  <c r="T7" i="15"/>
  <c r="T14" i="15"/>
  <c r="H21" i="15" a="1"/>
  <c r="H21" i="15" s="1"/>
  <c r="T8" i="15"/>
  <c r="T15" i="15"/>
  <c r="H17" i="15"/>
  <c r="T9" i="15"/>
  <c r="T11" i="15"/>
  <c r="S16" i="15"/>
  <c r="E22" i="30" s="1"/>
  <c r="T4" i="15"/>
  <c r="T12" i="15"/>
  <c r="T5" i="15"/>
  <c r="Q6" i="14"/>
  <c r="L5" i="14"/>
  <c r="H19" i="14" a="1"/>
  <c r="H19" i="14" s="1"/>
  <c r="K15" i="14"/>
  <c r="T10" i="14"/>
  <c r="S16" i="14"/>
  <c r="E18" i="30" s="1"/>
  <c r="T12" i="14"/>
  <c r="T5" i="14"/>
  <c r="T6" i="14"/>
  <c r="T13" i="14"/>
  <c r="H21" i="14" a="1"/>
  <c r="H21" i="14" s="1"/>
  <c r="T14" i="14"/>
  <c r="T8" i="14"/>
  <c r="T9" i="14"/>
  <c r="H18" i="13"/>
  <c r="T9" i="13"/>
  <c r="T10" i="13"/>
  <c r="S16" i="13"/>
  <c r="E11" i="30" s="1"/>
  <c r="T11" i="13"/>
  <c r="T5" i="13"/>
  <c r="T12" i="13"/>
  <c r="T6" i="13"/>
  <c r="T13" i="13"/>
  <c r="M15" i="13"/>
  <c r="H21" i="13" a="1"/>
  <c r="H21" i="13" s="1"/>
  <c r="T7" i="13"/>
  <c r="T14" i="13"/>
  <c r="H21" i="12" a="1"/>
  <c r="H21" i="12" s="1"/>
  <c r="T5" i="12"/>
  <c r="T12" i="12"/>
  <c r="T13" i="12"/>
  <c r="T7" i="12"/>
  <c r="T8" i="12"/>
  <c r="T14" i="12"/>
  <c r="S16" i="12"/>
  <c r="E19" i="30" s="1"/>
  <c r="T11" i="12"/>
  <c r="T4" i="12"/>
  <c r="Q6" i="11"/>
  <c r="Q7" i="11" s="1"/>
  <c r="L5" i="11"/>
  <c r="T4" i="11"/>
  <c r="T5" i="11"/>
  <c r="T11" i="11"/>
  <c r="T12" i="11"/>
  <c r="K15" i="11"/>
  <c r="L15" i="11" s="1"/>
  <c r="T6" i="11"/>
  <c r="T13" i="11"/>
  <c r="T7" i="11"/>
  <c r="T14" i="11"/>
  <c r="H16" i="11"/>
  <c r="H13" i="30" s="1"/>
  <c r="T8" i="11"/>
  <c r="T15" i="10"/>
  <c r="H21" i="10" a="1"/>
  <c r="H21" i="10" s="1"/>
  <c r="S16" i="10"/>
  <c r="E7" i="30" s="1"/>
  <c r="T11" i="10"/>
  <c r="H19" i="10" a="1"/>
  <c r="H19" i="10" s="1"/>
  <c r="T4" i="10"/>
  <c r="T5" i="10"/>
  <c r="T12" i="10"/>
  <c r="T6" i="10"/>
  <c r="T14" i="10"/>
  <c r="H16" i="10"/>
  <c r="H7" i="30" s="1"/>
  <c r="T8" i="10"/>
  <c r="T13" i="9"/>
  <c r="T8" i="9"/>
  <c r="T15" i="9"/>
  <c r="T7" i="9"/>
  <c r="T9" i="9"/>
  <c r="H21" i="9" a="1"/>
  <c r="H21" i="9" s="1"/>
  <c r="H16" i="9"/>
  <c r="H14" i="30" s="1"/>
  <c r="S16" i="9"/>
  <c r="E14" i="30" s="1"/>
  <c r="T11" i="9"/>
  <c r="T4" i="9"/>
  <c r="T5" i="9"/>
  <c r="T12" i="9"/>
  <c r="T6" i="9"/>
  <c r="H19" i="28" a="1"/>
  <c r="H19" i="28" s="1"/>
  <c r="T11" i="28"/>
  <c r="K6" i="28"/>
  <c r="L6" i="28" s="1"/>
  <c r="T13" i="28"/>
  <c r="T7" i="28"/>
  <c r="T14" i="28"/>
  <c r="K8" i="28"/>
  <c r="T15" i="28"/>
  <c r="H21" i="28" a="1"/>
  <c r="H21" i="28" s="1"/>
  <c r="T9" i="28"/>
  <c r="S16" i="28"/>
  <c r="E20" i="30" s="1"/>
  <c r="T9" i="7"/>
  <c r="H18" i="7"/>
  <c r="T11" i="7"/>
  <c r="K8" i="7"/>
  <c r="L8" i="7" s="1"/>
  <c r="S16" i="7"/>
  <c r="E16" i="30" s="1"/>
  <c r="T12" i="7"/>
  <c r="T5" i="7"/>
  <c r="T6" i="7"/>
  <c r="T13" i="7"/>
  <c r="T14" i="7"/>
  <c r="T7" i="7"/>
  <c r="T15" i="7"/>
  <c r="H21" i="7" a="1"/>
  <c r="H21" i="7" s="1"/>
  <c r="F22" i="2"/>
  <c r="C22" i="2"/>
  <c r="D22" i="2"/>
  <c r="G22" i="2"/>
  <c r="E22" i="2"/>
  <c r="S16" i="2"/>
  <c r="E23" i="30" s="1"/>
  <c r="B22" i="2"/>
  <c r="M9" i="24"/>
  <c r="L9" i="24"/>
  <c r="L15" i="24"/>
  <c r="Q6" i="24"/>
  <c r="Q7" i="24" s="1"/>
  <c r="Q8" i="24" s="1"/>
  <c r="Q9" i="24" s="1"/>
  <c r="Q10" i="24" s="1"/>
  <c r="Q11" i="24" s="1"/>
  <c r="Q12" i="24" s="1"/>
  <c r="Q13" i="24" s="1"/>
  <c r="Q14" i="24" s="1"/>
  <c r="Q15" i="24" s="1"/>
  <c r="L5" i="24"/>
  <c r="L11" i="24"/>
  <c r="L6" i="24"/>
  <c r="L12" i="24"/>
  <c r="L13" i="24"/>
  <c r="L7" i="24"/>
  <c r="L8" i="24"/>
  <c r="L14" i="24"/>
  <c r="L10" i="24"/>
  <c r="H17" i="24"/>
  <c r="K4" i="24"/>
  <c r="M5" i="24" s="1"/>
  <c r="H18" i="24"/>
  <c r="H20" i="24"/>
  <c r="H16" i="24"/>
  <c r="H26" i="30" s="1"/>
  <c r="H19" i="24" a="1"/>
  <c r="H19" i="24" s="1"/>
  <c r="L6" i="23"/>
  <c r="L11" i="23"/>
  <c r="L7" i="23"/>
  <c r="L12" i="23"/>
  <c r="L5" i="23"/>
  <c r="Q6" i="23"/>
  <c r="Q7" i="23" s="1"/>
  <c r="Q8" i="23" s="1"/>
  <c r="Q9" i="23" s="1"/>
  <c r="L8" i="23"/>
  <c r="L13" i="23"/>
  <c r="L14" i="23"/>
  <c r="H17" i="23"/>
  <c r="L9" i="23"/>
  <c r="L15" i="23"/>
  <c r="K4" i="23"/>
  <c r="M14" i="23" s="1"/>
  <c r="H18" i="23"/>
  <c r="H20" i="23"/>
  <c r="H16" i="23"/>
  <c r="H21" i="30" s="1"/>
  <c r="H19" i="23" a="1"/>
  <c r="H19" i="23" s="1"/>
  <c r="Q6" i="25"/>
  <c r="L5" i="25"/>
  <c r="L11" i="25"/>
  <c r="L12" i="25"/>
  <c r="L6" i="25"/>
  <c r="L8" i="25"/>
  <c r="L9" i="25"/>
  <c r="L14" i="25"/>
  <c r="L15" i="25"/>
  <c r="H17" i="25"/>
  <c r="K4" i="25"/>
  <c r="H18" i="25"/>
  <c r="H20" i="25"/>
  <c r="H16" i="25"/>
  <c r="H17" i="30" s="1"/>
  <c r="H19" i="25" a="1"/>
  <c r="H19" i="25" s="1"/>
  <c r="L13" i="22"/>
  <c r="L14" i="22"/>
  <c r="M9" i="22"/>
  <c r="L9" i="22"/>
  <c r="L15" i="22"/>
  <c r="L8" i="22"/>
  <c r="L11" i="22"/>
  <c r="L6" i="22"/>
  <c r="L12" i="22"/>
  <c r="L7" i="22"/>
  <c r="K5" i="22"/>
  <c r="H17" i="22"/>
  <c r="K4" i="22"/>
  <c r="M14" i="22" s="1"/>
  <c r="H18" i="22"/>
  <c r="H20" i="22"/>
  <c r="H19" i="22" a="1"/>
  <c r="H19" i="22" s="1"/>
  <c r="M15" i="21"/>
  <c r="L15" i="21"/>
  <c r="L11" i="21"/>
  <c r="L7" i="21"/>
  <c r="M8" i="21"/>
  <c r="L8" i="21"/>
  <c r="M13" i="21"/>
  <c r="L13" i="21"/>
  <c r="M9" i="21"/>
  <c r="L9" i="21"/>
  <c r="L14" i="21"/>
  <c r="H17" i="21"/>
  <c r="K5" i="21"/>
  <c r="L6" i="21"/>
  <c r="L12" i="21"/>
  <c r="H18" i="21"/>
  <c r="H20" i="21"/>
  <c r="H19" i="21" a="1"/>
  <c r="H19" i="21" s="1"/>
  <c r="L6" i="20"/>
  <c r="L15" i="20"/>
  <c r="L11" i="20"/>
  <c r="L7" i="20"/>
  <c r="L12" i="20"/>
  <c r="L13" i="20"/>
  <c r="L14" i="20"/>
  <c r="L9" i="20"/>
  <c r="L10" i="20"/>
  <c r="K5" i="20"/>
  <c r="M15" i="20" s="1"/>
  <c r="K4" i="20"/>
  <c r="M7" i="20" s="1"/>
  <c r="H20" i="20"/>
  <c r="H18" i="20"/>
  <c r="H16" i="20"/>
  <c r="H25" i="30" s="1"/>
  <c r="H19" i="20" a="1"/>
  <c r="H19" i="20" s="1"/>
  <c r="L9" i="19"/>
  <c r="L11" i="19"/>
  <c r="L6" i="19"/>
  <c r="L12" i="19"/>
  <c r="L15" i="19"/>
  <c r="L7" i="19"/>
  <c r="L13" i="19"/>
  <c r="L8" i="19"/>
  <c r="L14" i="19"/>
  <c r="K5" i="19"/>
  <c r="L10" i="19"/>
  <c r="H17" i="19"/>
  <c r="K4" i="19"/>
  <c r="M11" i="19" s="1"/>
  <c r="H20" i="19"/>
  <c r="H16" i="19"/>
  <c r="H8" i="30" s="1"/>
  <c r="H19" i="19" a="1"/>
  <c r="H19" i="19" s="1"/>
  <c r="L12" i="18"/>
  <c r="M13" i="18"/>
  <c r="L13" i="18"/>
  <c r="M14" i="18"/>
  <c r="L9" i="18"/>
  <c r="L11" i="18"/>
  <c r="L7" i="18"/>
  <c r="M15" i="18"/>
  <c r="L15" i="18"/>
  <c r="K5" i="18"/>
  <c r="R6" i="18"/>
  <c r="H17" i="18"/>
  <c r="L10" i="18"/>
  <c r="H18" i="18"/>
  <c r="H16" i="18"/>
  <c r="H9" i="30" s="1"/>
  <c r="H19" i="18" a="1"/>
  <c r="H19" i="18" s="1"/>
  <c r="M15" i="17"/>
  <c r="L15" i="17"/>
  <c r="L11" i="17"/>
  <c r="L6" i="17"/>
  <c r="L9" i="17"/>
  <c r="L12" i="17"/>
  <c r="L7" i="17"/>
  <c r="L13" i="17"/>
  <c r="L8" i="17"/>
  <c r="M14" i="17"/>
  <c r="L14" i="17"/>
  <c r="K5" i="17"/>
  <c r="M7" i="17" s="1"/>
  <c r="K4" i="17"/>
  <c r="H18" i="17"/>
  <c r="H20" i="17"/>
  <c r="H16" i="17"/>
  <c r="H15" i="30" s="1"/>
  <c r="H19" i="17" a="1"/>
  <c r="H19" i="17" s="1"/>
  <c r="L15" i="16"/>
  <c r="L9" i="16"/>
  <c r="L11" i="16"/>
  <c r="L6" i="16"/>
  <c r="L12" i="16"/>
  <c r="L7" i="16"/>
  <c r="L13" i="16"/>
  <c r="L8" i="16"/>
  <c r="L14" i="16"/>
  <c r="L10" i="16"/>
  <c r="K5" i="16"/>
  <c r="K4" i="16"/>
  <c r="M9" i="16" s="1"/>
  <c r="H18" i="16"/>
  <c r="H20" i="16"/>
  <c r="H16" i="16"/>
  <c r="H10" i="30" s="1"/>
  <c r="H19" i="16" a="1"/>
  <c r="H19" i="16" s="1"/>
  <c r="L15" i="15"/>
  <c r="L9" i="15"/>
  <c r="L11" i="15"/>
  <c r="L6" i="15"/>
  <c r="L12" i="15"/>
  <c r="M7" i="15"/>
  <c r="L7" i="15"/>
  <c r="L13" i="15"/>
  <c r="M8" i="15"/>
  <c r="L8" i="15"/>
  <c r="L14" i="15"/>
  <c r="K5" i="15"/>
  <c r="K4" i="15"/>
  <c r="M9" i="15" s="1"/>
  <c r="H18" i="15"/>
  <c r="H20" i="15"/>
  <c r="H16" i="15"/>
  <c r="H22" i="30" s="1"/>
  <c r="H19" i="15" a="1"/>
  <c r="H19" i="15" s="1"/>
  <c r="L10" i="14"/>
  <c r="L6" i="14"/>
  <c r="L12" i="14"/>
  <c r="L8" i="14"/>
  <c r="L13" i="14"/>
  <c r="L14" i="14"/>
  <c r="H17" i="14"/>
  <c r="L9" i="14"/>
  <c r="M9" i="14"/>
  <c r="K7" i="14"/>
  <c r="K4" i="14"/>
  <c r="M6" i="14" s="1"/>
  <c r="H18" i="14"/>
  <c r="H20" i="14"/>
  <c r="H16" i="14"/>
  <c r="H18" i="30" s="1"/>
  <c r="L6" i="13"/>
  <c r="M7" i="13"/>
  <c r="L7" i="13"/>
  <c r="M12" i="13"/>
  <c r="L12" i="13"/>
  <c r="M8" i="13"/>
  <c r="L8" i="13"/>
  <c r="L11" i="13"/>
  <c r="M11" i="13"/>
  <c r="L13" i="13"/>
  <c r="M14" i="13"/>
  <c r="L14" i="13"/>
  <c r="K5" i="13"/>
  <c r="L10" i="13"/>
  <c r="H17" i="13"/>
  <c r="L9" i="13"/>
  <c r="L15" i="13"/>
  <c r="M10" i="13"/>
  <c r="M9" i="13"/>
  <c r="K4" i="13"/>
  <c r="M13" i="13" s="1"/>
  <c r="H20" i="13"/>
  <c r="H16" i="13"/>
  <c r="H11" i="30" s="1"/>
  <c r="H19" i="13" a="1"/>
  <c r="H19" i="13" s="1"/>
  <c r="L7" i="12"/>
  <c r="L6" i="12"/>
  <c r="L11" i="12"/>
  <c r="L12" i="12"/>
  <c r="L8" i="12"/>
  <c r="L13" i="12"/>
  <c r="L14" i="12"/>
  <c r="Q6" i="12"/>
  <c r="Q7" i="12" s="1"/>
  <c r="Q8" i="12" s="1"/>
  <c r="L5" i="12"/>
  <c r="H17" i="12"/>
  <c r="K4" i="12"/>
  <c r="M5" i="12" s="1"/>
  <c r="H18" i="12"/>
  <c r="H20" i="12"/>
  <c r="H16" i="12"/>
  <c r="H19" i="30" s="1"/>
  <c r="H19" i="12" a="1"/>
  <c r="H19" i="12" s="1"/>
  <c r="L10" i="11"/>
  <c r="L6" i="11"/>
  <c r="L11" i="11"/>
  <c r="L12" i="11"/>
  <c r="L7" i="11"/>
  <c r="L13" i="11"/>
  <c r="L14" i="11"/>
  <c r="H17" i="11"/>
  <c r="K8" i="11"/>
  <c r="K4" i="11"/>
  <c r="H18" i="11"/>
  <c r="H20" i="11"/>
  <c r="H19" i="11" a="1"/>
  <c r="H19" i="11" s="1"/>
  <c r="L11" i="10"/>
  <c r="L6" i="10"/>
  <c r="L12" i="10"/>
  <c r="L8" i="10"/>
  <c r="L14" i="10"/>
  <c r="L9" i="10"/>
  <c r="L15" i="10"/>
  <c r="K5" i="10"/>
  <c r="H17" i="10"/>
  <c r="K10" i="10"/>
  <c r="K4" i="10"/>
  <c r="H18" i="10"/>
  <c r="H20" i="10"/>
  <c r="L6" i="9"/>
  <c r="L8" i="9"/>
  <c r="L7" i="9"/>
  <c r="L12" i="9"/>
  <c r="L13" i="9"/>
  <c r="L9" i="9"/>
  <c r="L14" i="9"/>
  <c r="M15" i="9"/>
  <c r="L15" i="9"/>
  <c r="H17" i="9"/>
  <c r="K5" i="9"/>
  <c r="M8" i="9" s="1"/>
  <c r="K4" i="9"/>
  <c r="M7" i="9" s="1"/>
  <c r="H18" i="9"/>
  <c r="H20" i="9"/>
  <c r="H19" i="9" a="1"/>
  <c r="H19" i="9" s="1"/>
  <c r="L13" i="28"/>
  <c r="L9" i="28"/>
  <c r="L11" i="28"/>
  <c r="L15" i="28"/>
  <c r="L7" i="28"/>
  <c r="K5" i="28"/>
  <c r="H17" i="28"/>
  <c r="H20" i="28"/>
  <c r="H18" i="28"/>
  <c r="H16" i="28"/>
  <c r="H20" i="30" s="1"/>
  <c r="L11" i="7"/>
  <c r="L7" i="7"/>
  <c r="L12" i="7"/>
  <c r="L6" i="7"/>
  <c r="L13" i="7"/>
  <c r="M9" i="7"/>
  <c r="L9" i="7"/>
  <c r="L15" i="7"/>
  <c r="Q6" i="7"/>
  <c r="Q7" i="7" s="1"/>
  <c r="L5" i="7"/>
  <c r="H17" i="7"/>
  <c r="L14" i="7"/>
  <c r="K4" i="7"/>
  <c r="M13" i="7" s="1"/>
  <c r="H20" i="7"/>
  <c r="H16" i="7"/>
  <c r="H16" i="30" s="1"/>
  <c r="H19" i="7" a="1"/>
  <c r="H19" i="7" s="1"/>
  <c r="M7" i="25" l="1"/>
  <c r="O10" i="21"/>
  <c r="N10" i="21" s="1"/>
  <c r="Q10" i="23"/>
  <c r="Q11" i="23" s="1"/>
  <c r="Q12" i="23" s="1"/>
  <c r="Q13" i="23" s="1"/>
  <c r="Q14" i="23" s="1"/>
  <c r="Q15" i="23" s="1"/>
  <c r="O9" i="21"/>
  <c r="N9" i="21" s="1"/>
  <c r="P9" i="21" s="1"/>
  <c r="R6" i="21"/>
  <c r="R7" i="21" s="1"/>
  <c r="R8" i="21" s="1"/>
  <c r="R9" i="21" s="1"/>
  <c r="R10" i="21" s="1"/>
  <c r="R11" i="21" s="1"/>
  <c r="R12" i="21" s="1"/>
  <c r="R13" i="21" s="1"/>
  <c r="R14" i="21" s="1"/>
  <c r="R15" i="21" s="1"/>
  <c r="M12" i="28"/>
  <c r="L10" i="28"/>
  <c r="Q8" i="7"/>
  <c r="Q9" i="7" s="1"/>
  <c r="Q10" i="7" s="1"/>
  <c r="Q11" i="7" s="1"/>
  <c r="Q12" i="7" s="1"/>
  <c r="Q13" i="7" s="1"/>
  <c r="Q14" i="7" s="1"/>
  <c r="Q15" i="7" s="1"/>
  <c r="K18" i="18"/>
  <c r="R6" i="28"/>
  <c r="R7" i="28" s="1"/>
  <c r="R8" i="28" s="1"/>
  <c r="R9" i="28" s="1"/>
  <c r="R10" i="28" s="1"/>
  <c r="R11" i="28" s="1"/>
  <c r="L13" i="25"/>
  <c r="Q7" i="25"/>
  <c r="Q8" i="25" s="1"/>
  <c r="Q9" i="25" s="1"/>
  <c r="Q10" i="25" s="1"/>
  <c r="Q11" i="25" s="1"/>
  <c r="Q12" i="25" s="1"/>
  <c r="Q13" i="25" s="1"/>
  <c r="Q14" i="25" s="1"/>
  <c r="Q15" i="25" s="1"/>
  <c r="O13" i="21"/>
  <c r="N13" i="21" s="1"/>
  <c r="P13" i="21" s="1"/>
  <c r="K17" i="21"/>
  <c r="M10" i="21"/>
  <c r="K20" i="21"/>
  <c r="L4" i="21"/>
  <c r="P4" i="21" s="1"/>
  <c r="K18" i="21"/>
  <c r="L15" i="14"/>
  <c r="Q9" i="12"/>
  <c r="Q10" i="12" s="1"/>
  <c r="Q11" i="12" s="1"/>
  <c r="Q12" i="12" s="1"/>
  <c r="Q13" i="12" s="1"/>
  <c r="Q14" i="12" s="1"/>
  <c r="Q15" i="12" s="1"/>
  <c r="L9" i="12"/>
  <c r="M9" i="12"/>
  <c r="L10" i="12"/>
  <c r="M7" i="10"/>
  <c r="F26" i="30"/>
  <c r="H22" i="24"/>
  <c r="G26" i="30" s="1"/>
  <c r="M8" i="24"/>
  <c r="M6" i="24"/>
  <c r="M11" i="24"/>
  <c r="M7" i="24"/>
  <c r="M13" i="24"/>
  <c r="M10" i="24"/>
  <c r="M14" i="24"/>
  <c r="M12" i="24"/>
  <c r="M15" i="24"/>
  <c r="F21" i="30"/>
  <c r="H22" i="23"/>
  <c r="G21" i="30" s="1"/>
  <c r="M12" i="23"/>
  <c r="M7" i="23"/>
  <c r="M13" i="23"/>
  <c r="M10" i="23"/>
  <c r="M8" i="23"/>
  <c r="M15" i="23"/>
  <c r="M10" i="25"/>
  <c r="M8" i="25"/>
  <c r="H22" i="25"/>
  <c r="G17" i="30" s="1"/>
  <c r="F17" i="30"/>
  <c r="M15" i="25"/>
  <c r="M13" i="25"/>
  <c r="M12" i="25"/>
  <c r="L10" i="22"/>
  <c r="M13" i="22"/>
  <c r="M7" i="22"/>
  <c r="M8" i="22"/>
  <c r="M15" i="22"/>
  <c r="M12" i="22"/>
  <c r="H22" i="22"/>
  <c r="G24" i="30" s="1"/>
  <c r="F24" i="30"/>
  <c r="M11" i="22"/>
  <c r="M10" i="22"/>
  <c r="O14" i="21"/>
  <c r="N14" i="21" s="1"/>
  <c r="M7" i="21"/>
  <c r="M6" i="21"/>
  <c r="M12" i="21"/>
  <c r="H22" i="21"/>
  <c r="G12" i="30" s="1"/>
  <c r="F12" i="30"/>
  <c r="M11" i="21"/>
  <c r="M10" i="20"/>
  <c r="F25" i="30"/>
  <c r="H22" i="20"/>
  <c r="G25" i="30" s="1"/>
  <c r="M8" i="20"/>
  <c r="M13" i="20"/>
  <c r="M12" i="20"/>
  <c r="M7" i="19"/>
  <c r="M15" i="19"/>
  <c r="M13" i="19"/>
  <c r="M10" i="19"/>
  <c r="M12" i="19"/>
  <c r="M8" i="19"/>
  <c r="H22" i="19"/>
  <c r="G8" i="30" s="1"/>
  <c r="F8" i="30"/>
  <c r="M7" i="18"/>
  <c r="M12" i="18"/>
  <c r="F9" i="30"/>
  <c r="H22" i="18"/>
  <c r="G9" i="30" s="1"/>
  <c r="O11" i="18"/>
  <c r="N11" i="18" s="1"/>
  <c r="M10" i="18"/>
  <c r="M8" i="18"/>
  <c r="M8" i="17"/>
  <c r="M11" i="17"/>
  <c r="M13" i="17"/>
  <c r="H22" i="17"/>
  <c r="G15" i="30" s="1"/>
  <c r="F15" i="30"/>
  <c r="M10" i="17"/>
  <c r="M12" i="17"/>
  <c r="M10" i="16"/>
  <c r="M12" i="16"/>
  <c r="M8" i="16"/>
  <c r="H22" i="16"/>
  <c r="G10" i="30" s="1"/>
  <c r="F10" i="30"/>
  <c r="M15" i="16"/>
  <c r="M13" i="16"/>
  <c r="M7" i="16"/>
  <c r="M13" i="15"/>
  <c r="L10" i="15"/>
  <c r="M10" i="15"/>
  <c r="M15" i="15"/>
  <c r="M12" i="15"/>
  <c r="H22" i="15"/>
  <c r="G22" i="30" s="1"/>
  <c r="F22" i="30"/>
  <c r="M8" i="14"/>
  <c r="N5" i="14"/>
  <c r="M12" i="14"/>
  <c r="F18" i="30"/>
  <c r="H22" i="14"/>
  <c r="G18" i="30" s="1"/>
  <c r="Q7" i="14"/>
  <c r="O7" i="14" s="1"/>
  <c r="N7" i="14" s="1"/>
  <c r="M15" i="14"/>
  <c r="M13" i="14"/>
  <c r="M10" i="14"/>
  <c r="F11" i="30"/>
  <c r="H22" i="13"/>
  <c r="G11" i="30" s="1"/>
  <c r="M13" i="12"/>
  <c r="M12" i="12"/>
  <c r="M11" i="12"/>
  <c r="M15" i="12"/>
  <c r="M7" i="12"/>
  <c r="N5" i="12"/>
  <c r="P5" i="12" s="1"/>
  <c r="M8" i="12"/>
  <c r="F19" i="30"/>
  <c r="H22" i="12"/>
  <c r="G19" i="30" s="1"/>
  <c r="M14" i="11"/>
  <c r="M12" i="11"/>
  <c r="M10" i="11"/>
  <c r="M15" i="11"/>
  <c r="M13" i="11"/>
  <c r="M7" i="11"/>
  <c r="H22" i="11"/>
  <c r="G13" i="30" s="1"/>
  <c r="F13" i="30"/>
  <c r="M8" i="10"/>
  <c r="M12" i="10"/>
  <c r="M15" i="10"/>
  <c r="M13" i="10"/>
  <c r="F7" i="30"/>
  <c r="H22" i="10"/>
  <c r="G7" i="30" s="1"/>
  <c r="M12" i="9"/>
  <c r="H22" i="9"/>
  <c r="G14" i="30" s="1"/>
  <c r="F14" i="30"/>
  <c r="M14" i="9"/>
  <c r="M10" i="9"/>
  <c r="M13" i="9"/>
  <c r="K18" i="28"/>
  <c r="M7" i="28"/>
  <c r="M15" i="28"/>
  <c r="M13" i="28"/>
  <c r="M8" i="28"/>
  <c r="L8" i="28"/>
  <c r="E28" i="30"/>
  <c r="E31" i="30" s="1"/>
  <c r="H22" i="28"/>
  <c r="G20" i="30" s="1"/>
  <c r="F20" i="30"/>
  <c r="K20" i="28"/>
  <c r="M8" i="7"/>
  <c r="M15" i="7"/>
  <c r="N5" i="7"/>
  <c r="M12" i="7"/>
  <c r="M10" i="7"/>
  <c r="M7" i="7"/>
  <c r="M14" i="7"/>
  <c r="F16" i="30"/>
  <c r="H22" i="7"/>
  <c r="G16" i="30" s="1"/>
  <c r="T4" i="2"/>
  <c r="K4" i="2"/>
  <c r="R6" i="2" s="1"/>
  <c r="K20" i="24"/>
  <c r="K18" i="24"/>
  <c r="O13" i="24"/>
  <c r="N13" i="24" s="1"/>
  <c r="O7" i="24"/>
  <c r="N7" i="24" s="1"/>
  <c r="O14" i="24"/>
  <c r="N14" i="24" s="1"/>
  <c r="O15" i="24"/>
  <c r="N15" i="24" s="1"/>
  <c r="O9" i="24"/>
  <c r="N9" i="24" s="1"/>
  <c r="P9" i="24" s="1"/>
  <c r="K16" i="24"/>
  <c r="O12" i="24"/>
  <c r="N12" i="24" s="1"/>
  <c r="L4" i="24"/>
  <c r="R6" i="24"/>
  <c r="O6" i="24" s="1"/>
  <c r="K17" i="24"/>
  <c r="O11" i="24"/>
  <c r="N11" i="24" s="1"/>
  <c r="K21" i="24" a="1"/>
  <c r="K21" i="24" s="1"/>
  <c r="K19" i="24" a="1"/>
  <c r="K19" i="24" s="1"/>
  <c r="N5" i="24"/>
  <c r="R7" i="24"/>
  <c r="R8" i="24" s="1"/>
  <c r="R9" i="24" s="1"/>
  <c r="R10" i="24" s="1"/>
  <c r="K20" i="23"/>
  <c r="K18" i="23"/>
  <c r="O13" i="23"/>
  <c r="N13" i="23" s="1"/>
  <c r="O7" i="23"/>
  <c r="N7" i="23" s="1"/>
  <c r="L4" i="23"/>
  <c r="O14" i="23"/>
  <c r="N14" i="23" s="1"/>
  <c r="P14" i="23" s="1"/>
  <c r="N10" i="27" s="1"/>
  <c r="O8" i="23"/>
  <c r="N8" i="23" s="1"/>
  <c r="K17" i="23"/>
  <c r="O11" i="23"/>
  <c r="N11" i="23" s="1"/>
  <c r="O15" i="23"/>
  <c r="N15" i="23" s="1"/>
  <c r="O9" i="23"/>
  <c r="N9" i="23" s="1"/>
  <c r="O10" i="23"/>
  <c r="N10" i="23" s="1"/>
  <c r="R6" i="23"/>
  <c r="O6" i="23"/>
  <c r="K21" i="23" a="1"/>
  <c r="K21" i="23" s="1"/>
  <c r="K19" i="23" a="1"/>
  <c r="K19" i="23" s="1"/>
  <c r="K16" i="23"/>
  <c r="O12" i="23"/>
  <c r="N12" i="23" s="1"/>
  <c r="M5" i="23"/>
  <c r="P5" i="23" s="1"/>
  <c r="M11" i="23"/>
  <c r="N5" i="23"/>
  <c r="M9" i="23"/>
  <c r="R7" i="23"/>
  <c r="R8" i="23" s="1"/>
  <c r="R9" i="23" s="1"/>
  <c r="R10" i="23" s="1"/>
  <c r="R11" i="23" s="1"/>
  <c r="R12" i="23" s="1"/>
  <c r="R13" i="23" s="1"/>
  <c r="R14" i="23" s="1"/>
  <c r="R15" i="23" s="1"/>
  <c r="M6" i="23"/>
  <c r="M11" i="25"/>
  <c r="M14" i="25"/>
  <c r="O9" i="25"/>
  <c r="N9" i="25" s="1"/>
  <c r="K20" i="25"/>
  <c r="K18" i="25"/>
  <c r="O13" i="25"/>
  <c r="N13" i="25" s="1"/>
  <c r="O7" i="25"/>
  <c r="N7" i="25" s="1"/>
  <c r="L4" i="25"/>
  <c r="O15" i="25"/>
  <c r="N15" i="25" s="1"/>
  <c r="O12" i="25"/>
  <c r="N12" i="25" s="1"/>
  <c r="O14" i="25"/>
  <c r="N14" i="25" s="1"/>
  <c r="O8" i="25"/>
  <c r="N8" i="25" s="1"/>
  <c r="K19" i="25" a="1"/>
  <c r="K19" i="25" s="1"/>
  <c r="O10" i="25"/>
  <c r="N10" i="25" s="1"/>
  <c r="O11" i="25"/>
  <c r="N11" i="25" s="1"/>
  <c r="K21" i="25" a="1"/>
  <c r="K21" i="25" s="1"/>
  <c r="R6" i="25"/>
  <c r="O6" i="25" s="1"/>
  <c r="K17" i="25"/>
  <c r="K16" i="25"/>
  <c r="M6" i="25"/>
  <c r="M5" i="25"/>
  <c r="M9" i="25"/>
  <c r="N5" i="25"/>
  <c r="K20" i="22"/>
  <c r="K18" i="22"/>
  <c r="O7" i="22"/>
  <c r="N7" i="22" s="1"/>
  <c r="O8" i="22"/>
  <c r="N8" i="22" s="1"/>
  <c r="O6" i="22"/>
  <c r="O15" i="22"/>
  <c r="N15" i="22" s="1"/>
  <c r="O9" i="22"/>
  <c r="N9" i="22" s="1"/>
  <c r="P9" i="22" s="1"/>
  <c r="O10" i="22"/>
  <c r="N10" i="22" s="1"/>
  <c r="R6" i="22"/>
  <c r="R7" i="22" s="1"/>
  <c r="R8" i="22" s="1"/>
  <c r="R9" i="22" s="1"/>
  <c r="R10" i="22" s="1"/>
  <c r="R11" i="22" s="1"/>
  <c r="R12" i="22" s="1"/>
  <c r="R13" i="22" s="1"/>
  <c r="R14" i="22" s="1"/>
  <c r="L4" i="22"/>
  <c r="K17" i="22"/>
  <c r="O11" i="22"/>
  <c r="N11" i="22" s="1"/>
  <c r="K16" i="22"/>
  <c r="O12" i="22"/>
  <c r="N12" i="22" s="1"/>
  <c r="K21" i="22" a="1"/>
  <c r="K21" i="22" s="1"/>
  <c r="K19" i="22" a="1"/>
  <c r="K19" i="22" s="1"/>
  <c r="N5" i="22"/>
  <c r="M5" i="22"/>
  <c r="Q6" i="22"/>
  <c r="Q7" i="22" s="1"/>
  <c r="Q8" i="22" s="1"/>
  <c r="Q9" i="22" s="1"/>
  <c r="Q10" i="22" s="1"/>
  <c r="Q11" i="22" s="1"/>
  <c r="Q12" i="22" s="1"/>
  <c r="Q13" i="22" s="1"/>
  <c r="Q14" i="22" s="1"/>
  <c r="Q15" i="22" s="1"/>
  <c r="L5" i="22"/>
  <c r="M6" i="22"/>
  <c r="O11" i="21"/>
  <c r="N11" i="21" s="1"/>
  <c r="K19" i="21" a="1"/>
  <c r="K19" i="21" s="1"/>
  <c r="K16" i="21"/>
  <c r="O12" i="21"/>
  <c r="N12" i="21" s="1"/>
  <c r="N5" i="21"/>
  <c r="M5" i="21"/>
  <c r="O6" i="21"/>
  <c r="Q6" i="21"/>
  <c r="Q7" i="21" s="1"/>
  <c r="L5" i="21"/>
  <c r="K21" i="21" a="1"/>
  <c r="K21" i="21" s="1"/>
  <c r="O15" i="21"/>
  <c r="N15" i="21" s="1"/>
  <c r="P15" i="21" s="1"/>
  <c r="M14" i="21"/>
  <c r="N5" i="20"/>
  <c r="M5" i="20"/>
  <c r="Q6" i="20"/>
  <c r="Q7" i="20" s="1"/>
  <c r="Q8" i="20" s="1"/>
  <c r="Q9" i="20" s="1"/>
  <c r="Q10" i="20" s="1"/>
  <c r="Q11" i="20" s="1"/>
  <c r="Q12" i="20" s="1"/>
  <c r="Q13" i="20" s="1"/>
  <c r="Q14" i="20" s="1"/>
  <c r="Q15" i="20" s="1"/>
  <c r="L5" i="20"/>
  <c r="M11" i="20"/>
  <c r="M9" i="20"/>
  <c r="K16" i="20"/>
  <c r="K20" i="20"/>
  <c r="K18" i="20"/>
  <c r="O13" i="20"/>
  <c r="N13" i="20" s="1"/>
  <c r="L4" i="20"/>
  <c r="O14" i="20"/>
  <c r="N14" i="20" s="1"/>
  <c r="O8" i="20"/>
  <c r="N8" i="20" s="1"/>
  <c r="O15" i="20"/>
  <c r="N15" i="20" s="1"/>
  <c r="P15" i="20" s="1"/>
  <c r="O9" i="20"/>
  <c r="N9" i="20" s="1"/>
  <c r="O10" i="20"/>
  <c r="N10" i="20" s="1"/>
  <c r="K19" i="20" a="1"/>
  <c r="K19" i="20" s="1"/>
  <c r="O6" i="20"/>
  <c r="R6" i="20"/>
  <c r="R7" i="20" s="1"/>
  <c r="R8" i="20" s="1"/>
  <c r="R9" i="20" s="1"/>
  <c r="R10" i="20" s="1"/>
  <c r="R11" i="20" s="1"/>
  <c r="R12" i="20" s="1"/>
  <c r="R13" i="20" s="1"/>
  <c r="R14" i="20" s="1"/>
  <c r="R15" i="20" s="1"/>
  <c r="K17" i="20"/>
  <c r="O11" i="20"/>
  <c r="N11" i="20" s="1"/>
  <c r="K21" i="20" a="1"/>
  <c r="K21" i="20" s="1"/>
  <c r="O12" i="20"/>
  <c r="N12" i="20" s="1"/>
  <c r="M14" i="20"/>
  <c r="M6" i="20"/>
  <c r="M14" i="19"/>
  <c r="M6" i="19"/>
  <c r="N5" i="19"/>
  <c r="M5" i="19"/>
  <c r="Q6" i="19"/>
  <c r="Q7" i="19" s="1"/>
  <c r="Q8" i="19" s="1"/>
  <c r="Q9" i="19" s="1"/>
  <c r="Q10" i="19" s="1"/>
  <c r="Q11" i="19" s="1"/>
  <c r="Q12" i="19" s="1"/>
  <c r="Q13" i="19" s="1"/>
  <c r="Q14" i="19" s="1"/>
  <c r="Q15" i="19" s="1"/>
  <c r="L5" i="19"/>
  <c r="K20" i="19"/>
  <c r="K18" i="19"/>
  <c r="L4" i="19"/>
  <c r="O14" i="19"/>
  <c r="N14" i="19" s="1"/>
  <c r="O15" i="19"/>
  <c r="N15" i="19" s="1"/>
  <c r="O9" i="19"/>
  <c r="N9" i="19" s="1"/>
  <c r="O10" i="19"/>
  <c r="N10" i="19" s="1"/>
  <c r="R6" i="19"/>
  <c r="R7" i="19" s="1"/>
  <c r="R8" i="19" s="1"/>
  <c r="R9" i="19" s="1"/>
  <c r="R10" i="19" s="1"/>
  <c r="R11" i="19" s="1"/>
  <c r="K17" i="19"/>
  <c r="O6" i="19"/>
  <c r="K21" i="19" a="1"/>
  <c r="K21" i="19" s="1"/>
  <c r="K19" i="19" a="1"/>
  <c r="K19" i="19" s="1"/>
  <c r="K16" i="19"/>
  <c r="O12" i="19"/>
  <c r="N12" i="19" s="1"/>
  <c r="M9" i="19"/>
  <c r="M11" i="18"/>
  <c r="O15" i="18"/>
  <c r="N15" i="18" s="1"/>
  <c r="P15" i="18" s="1"/>
  <c r="O9" i="27" s="1"/>
  <c r="M6" i="18"/>
  <c r="O10" i="18"/>
  <c r="N10" i="18" s="1"/>
  <c r="M9" i="18"/>
  <c r="K20" i="18"/>
  <c r="K16" i="18"/>
  <c r="O12" i="18"/>
  <c r="N12" i="18" s="1"/>
  <c r="N5" i="18"/>
  <c r="K19" i="18" a="1"/>
  <c r="K19" i="18" s="1"/>
  <c r="R7" i="18"/>
  <c r="R8" i="18" s="1"/>
  <c r="R9" i="18" s="1"/>
  <c r="R10" i="18" s="1"/>
  <c r="R11" i="18" s="1"/>
  <c r="R12" i="18" s="1"/>
  <c r="R13" i="18" s="1"/>
  <c r="R14" i="18" s="1"/>
  <c r="M5" i="18"/>
  <c r="K21" i="18" a="1"/>
  <c r="K21" i="18" s="1"/>
  <c r="Q6" i="18"/>
  <c r="O6" i="18" s="1"/>
  <c r="L5" i="18"/>
  <c r="K17" i="18"/>
  <c r="M6" i="17"/>
  <c r="K20" i="17"/>
  <c r="K18" i="17"/>
  <c r="O13" i="17"/>
  <c r="N13" i="17" s="1"/>
  <c r="L4" i="17"/>
  <c r="O12" i="17"/>
  <c r="N12" i="17" s="1"/>
  <c r="O6" i="17"/>
  <c r="O14" i="17"/>
  <c r="N14" i="17" s="1"/>
  <c r="P14" i="17" s="1"/>
  <c r="N13" i="27" s="1"/>
  <c r="O8" i="17"/>
  <c r="N8" i="17" s="1"/>
  <c r="O15" i="17"/>
  <c r="N15" i="17" s="1"/>
  <c r="P15" i="17" s="1"/>
  <c r="O13" i="27" s="1"/>
  <c r="K16" i="17"/>
  <c r="O10" i="17"/>
  <c r="N10" i="17" s="1"/>
  <c r="K19" i="17" a="1"/>
  <c r="K19" i="17" s="1"/>
  <c r="R6" i="17"/>
  <c r="R7" i="17" s="1"/>
  <c r="R8" i="17" s="1"/>
  <c r="R9" i="17" s="1"/>
  <c r="R10" i="17" s="1"/>
  <c r="R11" i="17" s="1"/>
  <c r="R12" i="17" s="1"/>
  <c r="R13" i="17" s="1"/>
  <c r="R14" i="17" s="1"/>
  <c r="R15" i="17" s="1"/>
  <c r="K21" i="17" a="1"/>
  <c r="K21" i="17" s="1"/>
  <c r="K17" i="17"/>
  <c r="M9" i="17"/>
  <c r="N5" i="17"/>
  <c r="M5" i="17"/>
  <c r="Q6" i="17"/>
  <c r="Q7" i="17" s="1"/>
  <c r="Q8" i="17" s="1"/>
  <c r="Q9" i="17" s="1"/>
  <c r="Q10" i="17" s="1"/>
  <c r="Q11" i="17" s="1"/>
  <c r="Q12" i="17" s="1"/>
  <c r="Q13" i="17" s="1"/>
  <c r="Q14" i="17" s="1"/>
  <c r="Q15" i="17" s="1"/>
  <c r="L5" i="17"/>
  <c r="M14" i="16"/>
  <c r="M11" i="16"/>
  <c r="Q6" i="16"/>
  <c r="O6" i="16" s="1"/>
  <c r="N5" i="16"/>
  <c r="L5" i="16"/>
  <c r="M5" i="16"/>
  <c r="O13" i="16"/>
  <c r="N13" i="16" s="1"/>
  <c r="K20" i="16"/>
  <c r="K18" i="16"/>
  <c r="L4" i="16"/>
  <c r="O14" i="16"/>
  <c r="N14" i="16" s="1"/>
  <c r="O12" i="16"/>
  <c r="N12" i="16" s="1"/>
  <c r="O15" i="16"/>
  <c r="N15" i="16" s="1"/>
  <c r="O9" i="16"/>
  <c r="N9" i="16" s="1"/>
  <c r="P9" i="16" s="1"/>
  <c r="O11" i="16"/>
  <c r="N11" i="16" s="1"/>
  <c r="K19" i="16" a="1"/>
  <c r="K19" i="16" s="1"/>
  <c r="O10" i="16"/>
  <c r="N10" i="16" s="1"/>
  <c r="K17" i="16"/>
  <c r="K21" i="16" a="1"/>
  <c r="K21" i="16" s="1"/>
  <c r="R6" i="16"/>
  <c r="R7" i="16" s="1"/>
  <c r="R8" i="16" s="1"/>
  <c r="R9" i="16" s="1"/>
  <c r="R10" i="16" s="1"/>
  <c r="R11" i="16" s="1"/>
  <c r="R12" i="16" s="1"/>
  <c r="R13" i="16" s="1"/>
  <c r="R14" i="16" s="1"/>
  <c r="R15" i="16" s="1"/>
  <c r="K16" i="16"/>
  <c r="M6" i="16"/>
  <c r="M14" i="15"/>
  <c r="M11" i="15"/>
  <c r="K20" i="15"/>
  <c r="K18" i="15"/>
  <c r="O13" i="15"/>
  <c r="N13" i="15" s="1"/>
  <c r="O7" i="15"/>
  <c r="N7" i="15" s="1"/>
  <c r="P7" i="15" s="1"/>
  <c r="L4" i="15"/>
  <c r="O14" i="15"/>
  <c r="N14" i="15" s="1"/>
  <c r="O8" i="15"/>
  <c r="N8" i="15" s="1"/>
  <c r="P8" i="15" s="1"/>
  <c r="O9" i="15"/>
  <c r="N9" i="15" s="1"/>
  <c r="P9" i="15" s="1"/>
  <c r="O12" i="15"/>
  <c r="N12" i="15" s="1"/>
  <c r="O6" i="15"/>
  <c r="O10" i="15"/>
  <c r="N10" i="15" s="1"/>
  <c r="K19" i="15" a="1"/>
  <c r="K19" i="15" s="1"/>
  <c r="R6" i="15"/>
  <c r="R7" i="15" s="1"/>
  <c r="R8" i="15" s="1"/>
  <c r="R9" i="15" s="1"/>
  <c r="R10" i="15" s="1"/>
  <c r="R11" i="15" s="1"/>
  <c r="R12" i="15" s="1"/>
  <c r="R13" i="15" s="1"/>
  <c r="R14" i="15" s="1"/>
  <c r="R15" i="15" s="1"/>
  <c r="K17" i="15"/>
  <c r="K21" i="15" a="1"/>
  <c r="K21" i="15" s="1"/>
  <c r="K16" i="15"/>
  <c r="N5" i="15"/>
  <c r="M5" i="15"/>
  <c r="Q6" i="15"/>
  <c r="Q7" i="15" s="1"/>
  <c r="Q8" i="15" s="1"/>
  <c r="Q9" i="15" s="1"/>
  <c r="Q10" i="15" s="1"/>
  <c r="Q11" i="15" s="1"/>
  <c r="L5" i="15"/>
  <c r="M6" i="15"/>
  <c r="M11" i="14"/>
  <c r="M14" i="14"/>
  <c r="K20" i="14"/>
  <c r="K18" i="14"/>
  <c r="L4" i="14"/>
  <c r="O14" i="14"/>
  <c r="N14" i="14" s="1"/>
  <c r="O15" i="14"/>
  <c r="N15" i="14" s="1"/>
  <c r="K17" i="14"/>
  <c r="R6" i="14"/>
  <c r="O6" i="14" s="1"/>
  <c r="M5" i="14"/>
  <c r="K21" i="14" a="1"/>
  <c r="K21" i="14" s="1"/>
  <c r="K19" i="14" a="1"/>
  <c r="K19" i="14" s="1"/>
  <c r="K16" i="14"/>
  <c r="M7" i="14"/>
  <c r="L7" i="14"/>
  <c r="L5" i="13"/>
  <c r="N5" i="13"/>
  <c r="Q6" i="13"/>
  <c r="O6" i="13" s="1"/>
  <c r="M5" i="13"/>
  <c r="K20" i="13"/>
  <c r="K18" i="13"/>
  <c r="L4" i="13"/>
  <c r="O14" i="13"/>
  <c r="N14" i="13" s="1"/>
  <c r="P14" i="13" s="1"/>
  <c r="N7" i="27" s="1"/>
  <c r="O15" i="13"/>
  <c r="N15" i="13" s="1"/>
  <c r="P15" i="13" s="1"/>
  <c r="O7" i="27" s="1"/>
  <c r="K17" i="13"/>
  <c r="R6" i="13"/>
  <c r="R7" i="13" s="1"/>
  <c r="R8" i="13" s="1"/>
  <c r="R9" i="13" s="1"/>
  <c r="R10" i="13" s="1"/>
  <c r="R11" i="13" s="1"/>
  <c r="R12" i="13" s="1"/>
  <c r="R13" i="13" s="1"/>
  <c r="R14" i="13" s="1"/>
  <c r="R15" i="13" s="1"/>
  <c r="K21" i="13" a="1"/>
  <c r="K21" i="13" s="1"/>
  <c r="K19" i="13" a="1"/>
  <c r="K19" i="13" s="1"/>
  <c r="K16" i="13"/>
  <c r="M6" i="13"/>
  <c r="K20" i="12"/>
  <c r="K18" i="12"/>
  <c r="O7" i="12"/>
  <c r="N7" i="12" s="1"/>
  <c r="L4" i="12"/>
  <c r="K17" i="12"/>
  <c r="O14" i="12"/>
  <c r="N14" i="12" s="1"/>
  <c r="O15" i="12"/>
  <c r="N15" i="12" s="1"/>
  <c r="O9" i="12"/>
  <c r="N9" i="12" s="1"/>
  <c r="R6" i="12"/>
  <c r="R7" i="12" s="1"/>
  <c r="R8" i="12" s="1"/>
  <c r="R9" i="12" s="1"/>
  <c r="R10" i="12" s="1"/>
  <c r="R11" i="12" s="1"/>
  <c r="R12" i="12" s="1"/>
  <c r="R13" i="12" s="1"/>
  <c r="R14" i="12" s="1"/>
  <c r="R15" i="12" s="1"/>
  <c r="O10" i="12"/>
  <c r="N10" i="12" s="1"/>
  <c r="P10" i="12" s="1"/>
  <c r="K21" i="12" a="1"/>
  <c r="K21" i="12" s="1"/>
  <c r="K19" i="12" a="1"/>
  <c r="K19" i="12" s="1"/>
  <c r="K16" i="12"/>
  <c r="O12" i="12"/>
  <c r="N12" i="12" s="1"/>
  <c r="O6" i="12"/>
  <c r="M6" i="12"/>
  <c r="M14" i="12"/>
  <c r="M11" i="11"/>
  <c r="M9" i="11"/>
  <c r="M8" i="11"/>
  <c r="L8" i="11"/>
  <c r="Q8" i="11"/>
  <c r="O8" i="11" s="1"/>
  <c r="N8" i="11" s="1"/>
  <c r="M6" i="11"/>
  <c r="R6" i="11"/>
  <c r="O6" i="11" s="1"/>
  <c r="K20" i="11"/>
  <c r="K18" i="11"/>
  <c r="O7" i="11"/>
  <c r="N7" i="11" s="1"/>
  <c r="L4" i="11"/>
  <c r="M5" i="11"/>
  <c r="O15" i="11"/>
  <c r="N15" i="11" s="1"/>
  <c r="N5" i="11"/>
  <c r="K17" i="11"/>
  <c r="K21" i="11" a="1"/>
  <c r="K21" i="11" s="1"/>
  <c r="K19" i="11" a="1"/>
  <c r="K19" i="11" s="1"/>
  <c r="K16" i="11"/>
  <c r="K20" i="10"/>
  <c r="K18" i="10"/>
  <c r="L4" i="10"/>
  <c r="K16" i="10"/>
  <c r="O15" i="10"/>
  <c r="N15" i="10" s="1"/>
  <c r="O9" i="10"/>
  <c r="N9" i="10" s="1"/>
  <c r="R6" i="10"/>
  <c r="R7" i="10" s="1"/>
  <c r="R8" i="10" s="1"/>
  <c r="R9" i="10" s="1"/>
  <c r="R10" i="10" s="1"/>
  <c r="R11" i="10" s="1"/>
  <c r="R12" i="10" s="1"/>
  <c r="R13" i="10" s="1"/>
  <c r="R14" i="10" s="1"/>
  <c r="K17" i="10"/>
  <c r="O6" i="10"/>
  <c r="K21" i="10" a="1"/>
  <c r="K21" i="10" s="1"/>
  <c r="K19" i="10" a="1"/>
  <c r="K19" i="10" s="1"/>
  <c r="M14" i="10"/>
  <c r="M10" i="10"/>
  <c r="L10" i="10"/>
  <c r="N5" i="10"/>
  <c r="M5" i="10"/>
  <c r="Q6" i="10"/>
  <c r="Q7" i="10" s="1"/>
  <c r="Q8" i="10" s="1"/>
  <c r="Q9" i="10" s="1"/>
  <c r="Q10" i="10" s="1"/>
  <c r="L5" i="10"/>
  <c r="M6" i="10"/>
  <c r="M11" i="10"/>
  <c r="M9" i="10"/>
  <c r="N5" i="9"/>
  <c r="M5" i="9"/>
  <c r="Q6" i="9"/>
  <c r="Q7" i="9" s="1"/>
  <c r="Q8" i="9" s="1"/>
  <c r="L5" i="9"/>
  <c r="K20" i="9"/>
  <c r="K18" i="9"/>
  <c r="L4" i="9"/>
  <c r="K16" i="9"/>
  <c r="O6" i="9"/>
  <c r="R6" i="9"/>
  <c r="R7" i="9" s="1"/>
  <c r="R8" i="9" s="1"/>
  <c r="R9" i="9" s="1"/>
  <c r="R10" i="9" s="1"/>
  <c r="R11" i="9" s="1"/>
  <c r="K19" i="9" a="1"/>
  <c r="K19" i="9" s="1"/>
  <c r="M11" i="9"/>
  <c r="K17" i="9"/>
  <c r="K21" i="9" a="1"/>
  <c r="K21" i="9" s="1"/>
  <c r="M9" i="9"/>
  <c r="M6" i="9"/>
  <c r="M6" i="28"/>
  <c r="K17" i="28"/>
  <c r="M14" i="28"/>
  <c r="M11" i="28"/>
  <c r="O15" i="28"/>
  <c r="N15" i="28" s="1"/>
  <c r="M9" i="28"/>
  <c r="O10" i="28"/>
  <c r="N10" i="28" s="1"/>
  <c r="K16" i="28"/>
  <c r="N5" i="28"/>
  <c r="K19" i="28" a="1"/>
  <c r="K19" i="28" s="1"/>
  <c r="M5" i="28"/>
  <c r="Q6" i="28"/>
  <c r="O6" i="28" s="1"/>
  <c r="L5" i="28"/>
  <c r="K21" i="28" a="1"/>
  <c r="K21" i="28" s="1"/>
  <c r="O7" i="7"/>
  <c r="N7" i="7" s="1"/>
  <c r="K20" i="7"/>
  <c r="K18" i="7"/>
  <c r="L4" i="7"/>
  <c r="O14" i="7"/>
  <c r="N14" i="7" s="1"/>
  <c r="O15" i="7"/>
  <c r="N15" i="7" s="1"/>
  <c r="R6" i="7"/>
  <c r="R7" i="7" s="1"/>
  <c r="R8" i="7" s="1"/>
  <c r="R9" i="7" s="1"/>
  <c r="R10" i="7" s="1"/>
  <c r="K17" i="7"/>
  <c r="K16" i="7"/>
  <c r="K21" i="7" a="1"/>
  <c r="K21" i="7" s="1"/>
  <c r="K19" i="7" a="1"/>
  <c r="K19" i="7" s="1"/>
  <c r="O6" i="7"/>
  <c r="M5" i="7"/>
  <c r="M11" i="7"/>
  <c r="M6" i="7"/>
  <c r="H5" i="2"/>
  <c r="H7" i="2"/>
  <c r="H6" i="2"/>
  <c r="O8" i="19" l="1"/>
  <c r="N8" i="19" s="1"/>
  <c r="P8" i="19" s="1"/>
  <c r="H8" i="27" s="1"/>
  <c r="P7" i="25"/>
  <c r="O7" i="10"/>
  <c r="N7" i="10" s="1"/>
  <c r="P7" i="10" s="1"/>
  <c r="P10" i="25"/>
  <c r="P8" i="25"/>
  <c r="P12" i="25"/>
  <c r="P13" i="25"/>
  <c r="P10" i="21"/>
  <c r="P7" i="24"/>
  <c r="P15" i="23"/>
  <c r="O10" i="27" s="1"/>
  <c r="P11" i="23"/>
  <c r="K10" i="27" s="1"/>
  <c r="K22" i="25"/>
  <c r="P8" i="22"/>
  <c r="P12" i="22"/>
  <c r="P15" i="22"/>
  <c r="P12" i="21"/>
  <c r="O13" i="7"/>
  <c r="N13" i="7" s="1"/>
  <c r="P13" i="7" s="1"/>
  <c r="M5" i="27" s="1"/>
  <c r="O13" i="12"/>
  <c r="N13" i="12" s="1"/>
  <c r="P13" i="12" s="1"/>
  <c r="O13" i="19"/>
  <c r="N13" i="19" s="1"/>
  <c r="P13" i="19" s="1"/>
  <c r="M8" i="27" s="1"/>
  <c r="O12" i="7"/>
  <c r="N12" i="7" s="1"/>
  <c r="P12" i="7" s="1"/>
  <c r="L5" i="27" s="1"/>
  <c r="P14" i="20"/>
  <c r="P12" i="20"/>
  <c r="P13" i="20"/>
  <c r="P10" i="28"/>
  <c r="O11" i="17"/>
  <c r="N11" i="17" s="1"/>
  <c r="P11" i="17" s="1"/>
  <c r="K13" i="27" s="1"/>
  <c r="O11" i="7"/>
  <c r="N11" i="7" s="1"/>
  <c r="P11" i="7" s="1"/>
  <c r="K5" i="27" s="1"/>
  <c r="O11" i="12"/>
  <c r="N11" i="12" s="1"/>
  <c r="P11" i="12" s="1"/>
  <c r="O9" i="17"/>
  <c r="N9" i="17" s="1"/>
  <c r="P9" i="17" s="1"/>
  <c r="I13" i="27" s="1"/>
  <c r="O9" i="7"/>
  <c r="N9" i="7" s="1"/>
  <c r="P9" i="7" s="1"/>
  <c r="I5" i="27" s="1"/>
  <c r="P12" i="19"/>
  <c r="L8" i="27" s="1"/>
  <c r="P9" i="19"/>
  <c r="I8" i="27" s="1"/>
  <c r="P11" i="18"/>
  <c r="K9" i="27" s="1"/>
  <c r="O7" i="17"/>
  <c r="N7" i="17" s="1"/>
  <c r="P7" i="17" s="1"/>
  <c r="K22" i="18"/>
  <c r="P10" i="18"/>
  <c r="J9" i="27" s="1"/>
  <c r="P12" i="18"/>
  <c r="L9" i="27" s="1"/>
  <c r="P7" i="12"/>
  <c r="Q7" i="28"/>
  <c r="Q8" i="28" s="1"/>
  <c r="P14" i="14"/>
  <c r="N21" i="27" s="1"/>
  <c r="P7" i="11"/>
  <c r="P5" i="10"/>
  <c r="K22" i="17"/>
  <c r="P13" i="17"/>
  <c r="M13" i="27" s="1"/>
  <c r="P12" i="17"/>
  <c r="L13" i="27" s="1"/>
  <c r="P8" i="17"/>
  <c r="P10" i="17"/>
  <c r="J13" i="27" s="1"/>
  <c r="P9" i="12"/>
  <c r="P12" i="12"/>
  <c r="P12" i="16"/>
  <c r="Q7" i="16"/>
  <c r="Q8" i="16" s="1"/>
  <c r="Q9" i="16" s="1"/>
  <c r="Q10" i="16" s="1"/>
  <c r="Q11" i="16" s="1"/>
  <c r="Q12" i="16" s="1"/>
  <c r="Q13" i="16" s="1"/>
  <c r="Q14" i="16" s="1"/>
  <c r="Q15" i="16" s="1"/>
  <c r="K22" i="16"/>
  <c r="P10" i="16"/>
  <c r="P13" i="15"/>
  <c r="P14" i="15"/>
  <c r="P12" i="15"/>
  <c r="P10" i="15"/>
  <c r="Q7" i="13"/>
  <c r="Q8" i="13" s="1"/>
  <c r="Q9" i="13" s="1"/>
  <c r="K22" i="14"/>
  <c r="P15" i="14"/>
  <c r="O21" i="27" s="1"/>
  <c r="Q8" i="14"/>
  <c r="K22" i="13"/>
  <c r="K22" i="12"/>
  <c r="P14" i="12"/>
  <c r="R7" i="11"/>
  <c r="R8" i="11" s="1"/>
  <c r="R9" i="11" s="1"/>
  <c r="R10" i="11" s="1"/>
  <c r="R11" i="11" s="1"/>
  <c r="R12" i="11" s="1"/>
  <c r="R13" i="11" s="1"/>
  <c r="R14" i="11" s="1"/>
  <c r="R15" i="11" s="1"/>
  <c r="K22" i="11"/>
  <c r="P15" i="11"/>
  <c r="O11" i="27" s="1"/>
  <c r="P15" i="28"/>
  <c r="O10" i="24"/>
  <c r="N10" i="24" s="1"/>
  <c r="P10" i="24" s="1"/>
  <c r="R11" i="24"/>
  <c r="R12" i="24" s="1"/>
  <c r="R13" i="24" s="1"/>
  <c r="R14" i="24" s="1"/>
  <c r="R15" i="24" s="1"/>
  <c r="P8" i="23"/>
  <c r="P13" i="23"/>
  <c r="M10" i="27" s="1"/>
  <c r="P10" i="23"/>
  <c r="J10" i="27" s="1"/>
  <c r="R7" i="25"/>
  <c r="R8" i="25" s="1"/>
  <c r="R9" i="25" s="1"/>
  <c r="R10" i="25" s="1"/>
  <c r="R11" i="25" s="1"/>
  <c r="R12" i="25" s="1"/>
  <c r="R13" i="25" s="1"/>
  <c r="R14" i="25" s="1"/>
  <c r="R15" i="25" s="1"/>
  <c r="O14" i="22"/>
  <c r="N14" i="22" s="1"/>
  <c r="P14" i="22" s="1"/>
  <c r="R15" i="22"/>
  <c r="P7" i="22"/>
  <c r="P11" i="22"/>
  <c r="K22" i="21"/>
  <c r="P11" i="21"/>
  <c r="P14" i="21"/>
  <c r="P10" i="20"/>
  <c r="P11" i="20"/>
  <c r="P8" i="20"/>
  <c r="K22" i="20"/>
  <c r="O11" i="19"/>
  <c r="N11" i="19" s="1"/>
  <c r="P11" i="19" s="1"/>
  <c r="K8" i="27" s="1"/>
  <c r="R12" i="19"/>
  <c r="R13" i="19" s="1"/>
  <c r="R14" i="19" s="1"/>
  <c r="R15" i="19" s="1"/>
  <c r="K22" i="19"/>
  <c r="P10" i="19"/>
  <c r="J8" i="27" s="1"/>
  <c r="P14" i="19"/>
  <c r="N8" i="27" s="1"/>
  <c r="O14" i="18"/>
  <c r="N14" i="18" s="1"/>
  <c r="P14" i="18" s="1"/>
  <c r="N9" i="27" s="1"/>
  <c r="R15" i="18"/>
  <c r="Q7" i="18"/>
  <c r="Q8" i="18" s="1"/>
  <c r="P13" i="16"/>
  <c r="P11" i="16"/>
  <c r="P15" i="16"/>
  <c r="P14" i="16"/>
  <c r="O8" i="16"/>
  <c r="N8" i="16" s="1"/>
  <c r="P8" i="16" s="1"/>
  <c r="O11" i="15"/>
  <c r="N11" i="15" s="1"/>
  <c r="P11" i="15" s="1"/>
  <c r="Q12" i="15"/>
  <c r="Q13" i="15" s="1"/>
  <c r="Q14" i="15" s="1"/>
  <c r="Q15" i="15" s="1"/>
  <c r="O15" i="15" s="1"/>
  <c r="N15" i="15" s="1"/>
  <c r="P15" i="15" s="1"/>
  <c r="K22" i="15"/>
  <c r="R7" i="14"/>
  <c r="R8" i="14" s="1"/>
  <c r="R9" i="14" s="1"/>
  <c r="R10" i="14" s="1"/>
  <c r="R11" i="14" s="1"/>
  <c r="Q9" i="11"/>
  <c r="O14" i="10"/>
  <c r="N14" i="10" s="1"/>
  <c r="P14" i="10" s="1"/>
  <c r="R15" i="10"/>
  <c r="O10" i="10"/>
  <c r="N10" i="10" s="1"/>
  <c r="P10" i="10" s="1"/>
  <c r="Q11" i="10"/>
  <c r="P15" i="10"/>
  <c r="O8" i="9"/>
  <c r="N8" i="9" s="1"/>
  <c r="P8" i="9" s="1"/>
  <c r="H6" i="27" s="1"/>
  <c r="Q9" i="9"/>
  <c r="R12" i="9"/>
  <c r="R13" i="9" s="1"/>
  <c r="R14" i="9" s="1"/>
  <c r="R15" i="9" s="1"/>
  <c r="R12" i="28"/>
  <c r="R13" i="28" s="1"/>
  <c r="R14" i="28" s="1"/>
  <c r="O10" i="7"/>
  <c r="N10" i="7" s="1"/>
  <c r="P10" i="7" s="1"/>
  <c r="J5" i="27" s="1"/>
  <c r="R11" i="7"/>
  <c r="R12" i="7" s="1"/>
  <c r="R13" i="7" s="1"/>
  <c r="R14" i="7" s="1"/>
  <c r="R15" i="7" s="1"/>
  <c r="P7" i="7"/>
  <c r="P13" i="24"/>
  <c r="K22" i="7"/>
  <c r="P14" i="7"/>
  <c r="N5" i="27" s="1"/>
  <c r="P15" i="24"/>
  <c r="P14" i="24"/>
  <c r="P12" i="24"/>
  <c r="P11" i="24"/>
  <c r="M16" i="24"/>
  <c r="O8" i="24"/>
  <c r="N8" i="24" s="1"/>
  <c r="P8" i="24" s="1"/>
  <c r="K22" i="24"/>
  <c r="P12" i="23"/>
  <c r="L10" i="27" s="1"/>
  <c r="P7" i="23"/>
  <c r="P9" i="23"/>
  <c r="I10" i="27" s="1"/>
  <c r="P14" i="25"/>
  <c r="P11" i="25"/>
  <c r="P5" i="25"/>
  <c r="P9" i="25"/>
  <c r="P15" i="25"/>
  <c r="P10" i="22"/>
  <c r="K22" i="22"/>
  <c r="P5" i="22"/>
  <c r="O13" i="22"/>
  <c r="N13" i="22" s="1"/>
  <c r="P13" i="22" s="1"/>
  <c r="Q8" i="21"/>
  <c r="O7" i="21"/>
  <c r="N7" i="21" s="1"/>
  <c r="P7" i="21" s="1"/>
  <c r="P5" i="21"/>
  <c r="P9" i="20"/>
  <c r="P5" i="20"/>
  <c r="O7" i="20"/>
  <c r="N7" i="20" s="1"/>
  <c r="P7" i="20" s="1"/>
  <c r="P15" i="19"/>
  <c r="O8" i="27" s="1"/>
  <c r="O7" i="19"/>
  <c r="N7" i="19" s="1"/>
  <c r="P7" i="19" s="1"/>
  <c r="P5" i="19"/>
  <c r="O7" i="18"/>
  <c r="N7" i="18" s="1"/>
  <c r="P7" i="18" s="1"/>
  <c r="P5" i="17"/>
  <c r="O7" i="16"/>
  <c r="N7" i="16" s="1"/>
  <c r="P7" i="16" s="1"/>
  <c r="M16" i="16"/>
  <c r="P5" i="15"/>
  <c r="M16" i="12"/>
  <c r="P15" i="12"/>
  <c r="O8" i="12"/>
  <c r="N8" i="12" s="1"/>
  <c r="P8" i="12" s="1"/>
  <c r="O12" i="10"/>
  <c r="N12" i="10" s="1"/>
  <c r="P12" i="10" s="1"/>
  <c r="O8" i="10"/>
  <c r="N8" i="10" s="1"/>
  <c r="P8" i="10" s="1"/>
  <c r="P9" i="10"/>
  <c r="O7" i="9"/>
  <c r="N7" i="9" s="1"/>
  <c r="P7" i="9" s="1"/>
  <c r="O7" i="28"/>
  <c r="N7" i="28" s="1"/>
  <c r="P7" i="28" s="1"/>
  <c r="K22" i="28"/>
  <c r="M16" i="7"/>
  <c r="O8" i="7"/>
  <c r="N8" i="7" s="1"/>
  <c r="P8" i="7" s="1"/>
  <c r="P15" i="7"/>
  <c r="O5" i="27" s="1"/>
  <c r="K7" i="2"/>
  <c r="L7" i="2" s="1"/>
  <c r="T7" i="2"/>
  <c r="K6" i="2"/>
  <c r="T6" i="2"/>
  <c r="K5" i="2"/>
  <c r="Q6" i="2" s="1"/>
  <c r="T5" i="2"/>
  <c r="N6" i="24"/>
  <c r="P6" i="24" s="1"/>
  <c r="P4" i="24"/>
  <c r="L16" i="24"/>
  <c r="D26" i="30" s="1"/>
  <c r="I26" i="30" s="1"/>
  <c r="P5" i="24"/>
  <c r="M16" i="23"/>
  <c r="P4" i="23"/>
  <c r="L16" i="23"/>
  <c r="D21" i="30" s="1"/>
  <c r="I21" i="30" s="1"/>
  <c r="K22" i="23"/>
  <c r="N6" i="23"/>
  <c r="P6" i="23" s="1"/>
  <c r="O16" i="23"/>
  <c r="N6" i="25"/>
  <c r="N16" i="25" s="1"/>
  <c r="O16" i="25"/>
  <c r="M16" i="25"/>
  <c r="P4" i="25"/>
  <c r="L16" i="25"/>
  <c r="D17" i="30" s="1"/>
  <c r="I17" i="30" s="1"/>
  <c r="N6" i="22"/>
  <c r="P6" i="22" s="1"/>
  <c r="M16" i="22"/>
  <c r="P4" i="22"/>
  <c r="L16" i="22"/>
  <c r="D24" i="30" s="1"/>
  <c r="I24" i="30" s="1"/>
  <c r="L16" i="21"/>
  <c r="D12" i="30" s="1"/>
  <c r="I12" i="30" s="1"/>
  <c r="N6" i="21"/>
  <c r="P6" i="21" s="1"/>
  <c r="M16" i="21"/>
  <c r="P4" i="20"/>
  <c r="L16" i="20"/>
  <c r="D25" i="30" s="1"/>
  <c r="I25" i="30" s="1"/>
  <c r="N6" i="20"/>
  <c r="P6" i="20" s="1"/>
  <c r="M16" i="20"/>
  <c r="M16" i="19"/>
  <c r="P4" i="19"/>
  <c r="L16" i="19"/>
  <c r="D8" i="30" s="1"/>
  <c r="I8" i="30" s="1"/>
  <c r="N6" i="19"/>
  <c r="P6" i="19" s="1"/>
  <c r="N6" i="18"/>
  <c r="M16" i="18"/>
  <c r="P5" i="18"/>
  <c r="L16" i="18"/>
  <c r="D9" i="30" s="1"/>
  <c r="I9" i="30" s="1"/>
  <c r="P4" i="17"/>
  <c r="L16" i="17"/>
  <c r="D15" i="30" s="1"/>
  <c r="I15" i="30" s="1"/>
  <c r="M16" i="17"/>
  <c r="N6" i="17"/>
  <c r="P6" i="17" s="1"/>
  <c r="N6" i="16"/>
  <c r="P6" i="16" s="1"/>
  <c r="P4" i="16"/>
  <c r="L16" i="16"/>
  <c r="D10" i="30" s="1"/>
  <c r="I10" i="30" s="1"/>
  <c r="P5" i="16"/>
  <c r="M16" i="15"/>
  <c r="N6" i="15"/>
  <c r="P4" i="15"/>
  <c r="L16" i="15"/>
  <c r="D22" i="30" s="1"/>
  <c r="I22" i="30" s="1"/>
  <c r="M16" i="14"/>
  <c r="P5" i="14"/>
  <c r="P7" i="14"/>
  <c r="P4" i="14"/>
  <c r="L16" i="14"/>
  <c r="D18" i="30" s="1"/>
  <c r="I18" i="30" s="1"/>
  <c r="N6" i="14"/>
  <c r="M16" i="13"/>
  <c r="P4" i="13"/>
  <c r="L16" i="13"/>
  <c r="D11" i="30" s="1"/>
  <c r="I11" i="30" s="1"/>
  <c r="P5" i="13"/>
  <c r="N6" i="13"/>
  <c r="P6" i="13" s="1"/>
  <c r="N6" i="12"/>
  <c r="P4" i="12"/>
  <c r="L16" i="12"/>
  <c r="D19" i="30" s="1"/>
  <c r="I19" i="30" s="1"/>
  <c r="P8" i="11"/>
  <c r="M16" i="11"/>
  <c r="P5" i="11"/>
  <c r="N6" i="11"/>
  <c r="P4" i="11"/>
  <c r="L16" i="11"/>
  <c r="D13" i="30" s="1"/>
  <c r="I13" i="30" s="1"/>
  <c r="M16" i="10"/>
  <c r="K22" i="10"/>
  <c r="P4" i="10"/>
  <c r="L16" i="10"/>
  <c r="D7" i="30" s="1"/>
  <c r="I7" i="30" s="1"/>
  <c r="N6" i="10"/>
  <c r="P6" i="10" s="1"/>
  <c r="P5" i="9"/>
  <c r="P4" i="9"/>
  <c r="L16" i="9"/>
  <c r="D14" i="30" s="1"/>
  <c r="I14" i="30" s="1"/>
  <c r="N6" i="9"/>
  <c r="P6" i="9" s="1"/>
  <c r="M16" i="9"/>
  <c r="K22" i="9"/>
  <c r="N6" i="28"/>
  <c r="P6" i="28" s="1"/>
  <c r="M16" i="28"/>
  <c r="P5" i="28"/>
  <c r="L16" i="28"/>
  <c r="D20" i="30" s="1"/>
  <c r="I20" i="30" s="1"/>
  <c r="P4" i="7"/>
  <c r="L16" i="7"/>
  <c r="D16" i="30" s="1"/>
  <c r="I16" i="30" s="1"/>
  <c r="N6" i="7"/>
  <c r="P5" i="7"/>
  <c r="L4" i="2"/>
  <c r="P4" i="2" s="1"/>
  <c r="H8" i="2"/>
  <c r="P10" i="27" l="1"/>
  <c r="P13" i="27"/>
  <c r="P5" i="27"/>
  <c r="Q10" i="13"/>
  <c r="Q11" i="13" s="1"/>
  <c r="O9" i="13"/>
  <c r="N9" i="13" s="1"/>
  <c r="P9" i="13" s="1"/>
  <c r="I7" i="27" s="1"/>
  <c r="P8" i="27"/>
  <c r="O10" i="13"/>
  <c r="N10" i="13" s="1"/>
  <c r="P10" i="13" s="1"/>
  <c r="J7" i="27" s="1"/>
  <c r="Q10" i="11"/>
  <c r="O9" i="11"/>
  <c r="N9" i="11" s="1"/>
  <c r="P9" i="11" s="1"/>
  <c r="I11" i="27" s="1"/>
  <c r="Q9" i="14"/>
  <c r="O8" i="14"/>
  <c r="N8" i="14" s="1"/>
  <c r="P8" i="14" s="1"/>
  <c r="O8" i="13"/>
  <c r="N8" i="13" s="1"/>
  <c r="P8" i="13" s="1"/>
  <c r="H7" i="27" s="1"/>
  <c r="Q10" i="9"/>
  <c r="O9" i="9"/>
  <c r="N9" i="9" s="1"/>
  <c r="P9" i="9" s="1"/>
  <c r="I6" i="27" s="1"/>
  <c r="O16" i="17"/>
  <c r="O7" i="13"/>
  <c r="N7" i="13" s="1"/>
  <c r="P7" i="13" s="1"/>
  <c r="N16" i="15"/>
  <c r="O16" i="15"/>
  <c r="O16" i="7"/>
  <c r="N16" i="7"/>
  <c r="O8" i="21"/>
  <c r="N8" i="21" s="1"/>
  <c r="P8" i="21" s="1"/>
  <c r="P16" i="21" s="1"/>
  <c r="Q9" i="21"/>
  <c r="Q10" i="21" s="1"/>
  <c r="Q11" i="21" s="1"/>
  <c r="Q12" i="21" s="1"/>
  <c r="Q13" i="21" s="1"/>
  <c r="Q14" i="21" s="1"/>
  <c r="Q15" i="21" s="1"/>
  <c r="O8" i="18"/>
  <c r="N8" i="18" s="1"/>
  <c r="P8" i="18" s="1"/>
  <c r="H9" i="27" s="1"/>
  <c r="Q9" i="18"/>
  <c r="R12" i="14"/>
  <c r="R13" i="14" s="1"/>
  <c r="R14" i="14" s="1"/>
  <c r="R15" i="14" s="1"/>
  <c r="O14" i="11"/>
  <c r="P6" i="11"/>
  <c r="O11" i="10"/>
  <c r="N11" i="10" s="1"/>
  <c r="P11" i="10" s="1"/>
  <c r="Q12" i="10"/>
  <c r="Q13" i="10" s="1"/>
  <c r="O8" i="28"/>
  <c r="N8" i="28" s="1"/>
  <c r="P8" i="28" s="1"/>
  <c r="Q9" i="28"/>
  <c r="O14" i="28"/>
  <c r="N14" i="28" s="1"/>
  <c r="P14" i="28" s="1"/>
  <c r="R15" i="28"/>
  <c r="R7" i="2"/>
  <c r="R8" i="2" s="1"/>
  <c r="O16" i="24"/>
  <c r="P6" i="25"/>
  <c r="P16" i="25" s="1"/>
  <c r="O16" i="22"/>
  <c r="O16" i="20"/>
  <c r="O16" i="19"/>
  <c r="P6" i="18"/>
  <c r="N16" i="16"/>
  <c r="O16" i="16"/>
  <c r="O16" i="12"/>
  <c r="K8" i="2"/>
  <c r="M8" i="2" s="1"/>
  <c r="T8" i="2"/>
  <c r="L6" i="2"/>
  <c r="Q7" i="2"/>
  <c r="O7" i="2" s="1"/>
  <c r="O6" i="2"/>
  <c r="P16" i="24"/>
  <c r="N16" i="24"/>
  <c r="N16" i="23"/>
  <c r="P16" i="23"/>
  <c r="N16" i="22"/>
  <c r="P16" i="22"/>
  <c r="N16" i="20"/>
  <c r="P16" i="20"/>
  <c r="N16" i="19"/>
  <c r="P16" i="19"/>
  <c r="N16" i="17"/>
  <c r="P16" i="17"/>
  <c r="P16" i="16"/>
  <c r="P6" i="15"/>
  <c r="P16" i="15" s="1"/>
  <c r="P6" i="14"/>
  <c r="P6" i="12"/>
  <c r="N16" i="12"/>
  <c r="P6" i="7"/>
  <c r="L5" i="2"/>
  <c r="M5" i="2"/>
  <c r="N5" i="2"/>
  <c r="M7" i="2"/>
  <c r="M6" i="2"/>
  <c r="H9" i="2"/>
  <c r="N16" i="21" l="1"/>
  <c r="O16" i="21"/>
  <c r="Q12" i="13"/>
  <c r="O11" i="13"/>
  <c r="N11" i="13" s="1"/>
  <c r="P11" i="13" s="1"/>
  <c r="K7" i="27" s="1"/>
  <c r="Q11" i="11"/>
  <c r="O10" i="11"/>
  <c r="N10" i="11" s="1"/>
  <c r="P10" i="11" s="1"/>
  <c r="J11" i="27" s="1"/>
  <c r="Q10" i="28"/>
  <c r="Q11" i="28" s="1"/>
  <c r="O9" i="28"/>
  <c r="N9" i="28" s="1"/>
  <c r="P9" i="28" s="1"/>
  <c r="Q10" i="14"/>
  <c r="O9" i="14"/>
  <c r="N9" i="14" s="1"/>
  <c r="P9" i="14" s="1"/>
  <c r="I21" i="27" s="1"/>
  <c r="Q10" i="18"/>
  <c r="Q11" i="18" s="1"/>
  <c r="Q12" i="18" s="1"/>
  <c r="Q13" i="18" s="1"/>
  <c r="O9" i="18"/>
  <c r="N9" i="18" s="1"/>
  <c r="P9" i="18" s="1"/>
  <c r="I9" i="27" s="1"/>
  <c r="Q11" i="9"/>
  <c r="O10" i="9"/>
  <c r="N10" i="9" s="1"/>
  <c r="P10" i="9" s="1"/>
  <c r="J6" i="27" s="1"/>
  <c r="P16" i="7"/>
  <c r="P16" i="12"/>
  <c r="N14" i="11"/>
  <c r="O13" i="10"/>
  <c r="N13" i="10" s="1"/>
  <c r="P13" i="10" s="1"/>
  <c r="Q14" i="10"/>
  <c r="Q15" i="10" s="1"/>
  <c r="K9" i="2"/>
  <c r="M9" i="2" s="1"/>
  <c r="T9" i="2"/>
  <c r="L8" i="2"/>
  <c r="R9" i="2"/>
  <c r="Q8" i="2"/>
  <c r="O8" i="2" s="1"/>
  <c r="P5" i="2"/>
  <c r="H10" i="2"/>
  <c r="Q14" i="18" l="1"/>
  <c r="Q15" i="18" s="1"/>
  <c r="O13" i="18"/>
  <c r="N13" i="18" s="1"/>
  <c r="P13" i="18" s="1"/>
  <c r="Q13" i="13"/>
  <c r="O12" i="13"/>
  <c r="N12" i="13" s="1"/>
  <c r="P12" i="13" s="1"/>
  <c r="L7" i="27" s="1"/>
  <c r="Q12" i="28"/>
  <c r="O11" i="28"/>
  <c r="N11" i="28" s="1"/>
  <c r="P11" i="28" s="1"/>
  <c r="K20" i="26" s="1"/>
  <c r="Q12" i="11"/>
  <c r="O11" i="11"/>
  <c r="N11" i="11" s="1"/>
  <c r="P11" i="11" s="1"/>
  <c r="Q11" i="14"/>
  <c r="O10" i="14"/>
  <c r="N10" i="14" s="1"/>
  <c r="P10" i="14" s="1"/>
  <c r="Q12" i="9"/>
  <c r="O11" i="9"/>
  <c r="P16" i="10"/>
  <c r="O16" i="10"/>
  <c r="P14" i="11"/>
  <c r="N11" i="27" s="1"/>
  <c r="N16" i="10"/>
  <c r="L9" i="2"/>
  <c r="R10" i="2"/>
  <c r="Q9" i="2"/>
  <c r="O9" i="2" s="1"/>
  <c r="K10" i="2"/>
  <c r="T10" i="2"/>
  <c r="H11" i="2"/>
  <c r="E8" i="26"/>
  <c r="D8" i="26"/>
  <c r="C8" i="26"/>
  <c r="O8" i="26"/>
  <c r="N8" i="26"/>
  <c r="M8" i="26"/>
  <c r="L8" i="26"/>
  <c r="K8" i="26"/>
  <c r="J8" i="26"/>
  <c r="I8" i="26"/>
  <c r="H8" i="26"/>
  <c r="G8" i="26"/>
  <c r="F8" i="26"/>
  <c r="B8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O9" i="26"/>
  <c r="N9" i="26"/>
  <c r="M9" i="26"/>
  <c r="L9" i="26"/>
  <c r="K9" i="26"/>
  <c r="J9" i="26"/>
  <c r="I9" i="26"/>
  <c r="H9" i="26"/>
  <c r="G9" i="26"/>
  <c r="F9" i="26"/>
  <c r="E9" i="26"/>
  <c r="D9" i="26"/>
  <c r="O11" i="26"/>
  <c r="N11" i="26"/>
  <c r="L11" i="26"/>
  <c r="K11" i="26"/>
  <c r="J11" i="26"/>
  <c r="I11" i="26"/>
  <c r="H11" i="26"/>
  <c r="G11" i="26"/>
  <c r="F11" i="26"/>
  <c r="E11" i="26"/>
  <c r="D11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O18" i="26"/>
  <c r="N18" i="26"/>
  <c r="I18" i="26"/>
  <c r="H18" i="26"/>
  <c r="G18" i="26"/>
  <c r="F18" i="26"/>
  <c r="E18" i="26"/>
  <c r="D18" i="26"/>
  <c r="O7" i="26"/>
  <c r="N7" i="26"/>
  <c r="K7" i="26"/>
  <c r="J7" i="26"/>
  <c r="I7" i="26"/>
  <c r="H7" i="26"/>
  <c r="G7" i="26"/>
  <c r="F7" i="26"/>
  <c r="E7" i="26"/>
  <c r="D7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O10" i="26"/>
  <c r="J10" i="26"/>
  <c r="I10" i="26"/>
  <c r="H10" i="26"/>
  <c r="G10" i="26"/>
  <c r="F10" i="26"/>
  <c r="E10" i="26"/>
  <c r="D10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J6" i="26"/>
  <c r="I6" i="26"/>
  <c r="H6" i="26"/>
  <c r="G6" i="26"/>
  <c r="F6" i="26"/>
  <c r="E6" i="26"/>
  <c r="D6" i="26"/>
  <c r="O20" i="26"/>
  <c r="N20" i="26"/>
  <c r="J20" i="26"/>
  <c r="I20" i="26"/>
  <c r="H20" i="26"/>
  <c r="G20" i="26"/>
  <c r="F20" i="26"/>
  <c r="E20" i="26"/>
  <c r="D20" i="26"/>
  <c r="O5" i="26"/>
  <c r="N5" i="26"/>
  <c r="M5" i="26"/>
  <c r="L5" i="26"/>
  <c r="K5" i="26"/>
  <c r="J5" i="26"/>
  <c r="I5" i="26"/>
  <c r="H5" i="26"/>
  <c r="G5" i="26"/>
  <c r="F5" i="26"/>
  <c r="E5" i="26"/>
  <c r="D5" i="26"/>
  <c r="C24" i="26"/>
  <c r="B24" i="26"/>
  <c r="C14" i="26"/>
  <c r="B14" i="26"/>
  <c r="C23" i="26"/>
  <c r="B23" i="26"/>
  <c r="C19" i="26"/>
  <c r="B19" i="26"/>
  <c r="C22" i="26"/>
  <c r="B22" i="26"/>
  <c r="C9" i="26"/>
  <c r="B9" i="26"/>
  <c r="C11" i="26"/>
  <c r="B11" i="26"/>
  <c r="C13" i="26"/>
  <c r="B13" i="26"/>
  <c r="C15" i="26"/>
  <c r="B15" i="26"/>
  <c r="C17" i="26"/>
  <c r="B17" i="26"/>
  <c r="C18" i="26"/>
  <c r="B18" i="26"/>
  <c r="C7" i="26"/>
  <c r="B7" i="26"/>
  <c r="C16" i="26"/>
  <c r="B16" i="26"/>
  <c r="C10" i="26"/>
  <c r="B10" i="26"/>
  <c r="C12" i="26"/>
  <c r="B12" i="26"/>
  <c r="C6" i="26"/>
  <c r="B6" i="26"/>
  <c r="C20" i="26"/>
  <c r="B20" i="26"/>
  <c r="C5" i="26"/>
  <c r="B5" i="26"/>
  <c r="C21" i="26"/>
  <c r="B21" i="26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B15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B14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B18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C8" i="4"/>
  <c r="B8" i="4"/>
  <c r="C21" i="4"/>
  <c r="B21" i="4"/>
  <c r="O8" i="4"/>
  <c r="N8" i="4"/>
  <c r="M8" i="4"/>
  <c r="L8" i="4"/>
  <c r="K8" i="4"/>
  <c r="J8" i="4"/>
  <c r="I8" i="4"/>
  <c r="H8" i="4"/>
  <c r="G8" i="4"/>
  <c r="F8" i="4"/>
  <c r="E8" i="4"/>
  <c r="D8" i="4"/>
  <c r="E4" i="26"/>
  <c r="F4" i="26"/>
  <c r="G4" i="26"/>
  <c r="H4" i="26"/>
  <c r="I4" i="26"/>
  <c r="J4" i="26"/>
  <c r="K4" i="26"/>
  <c r="L4" i="26"/>
  <c r="M4" i="26"/>
  <c r="N4" i="26"/>
  <c r="O4" i="26"/>
  <c r="D2" i="26"/>
  <c r="D4" i="26"/>
  <c r="G2" i="26" s="1"/>
  <c r="A1" i="2"/>
  <c r="J18" i="26" l="1"/>
  <c r="J21" i="27"/>
  <c r="K10" i="26"/>
  <c r="K11" i="27"/>
  <c r="P16" i="18"/>
  <c r="M9" i="27"/>
  <c r="P9" i="27" s="1"/>
  <c r="O16" i="18"/>
  <c r="M11" i="26"/>
  <c r="P11" i="26" s="1"/>
  <c r="N16" i="18"/>
  <c r="Q14" i="13"/>
  <c r="Q15" i="13" s="1"/>
  <c r="O13" i="13"/>
  <c r="N13" i="13" s="1"/>
  <c r="P13" i="13" s="1"/>
  <c r="Q13" i="11"/>
  <c r="O12" i="11"/>
  <c r="N12" i="11" s="1"/>
  <c r="P12" i="11" s="1"/>
  <c r="L11" i="27" s="1"/>
  <c r="Q13" i="28"/>
  <c r="O12" i="28"/>
  <c r="N12" i="28" s="1"/>
  <c r="P12" i="28" s="1"/>
  <c r="L7" i="26"/>
  <c r="Q12" i="14"/>
  <c r="O11" i="14"/>
  <c r="N11" i="14" s="1"/>
  <c r="P11" i="14" s="1"/>
  <c r="Q13" i="9"/>
  <c r="O12" i="9"/>
  <c r="N12" i="9" s="1"/>
  <c r="P12" i="9" s="1"/>
  <c r="L6" i="27" s="1"/>
  <c r="N11" i="9"/>
  <c r="N10" i="26"/>
  <c r="Q10" i="2"/>
  <c r="O10" i="2"/>
  <c r="L10" i="2"/>
  <c r="M10" i="2"/>
  <c r="R11" i="2"/>
  <c r="K11" i="2"/>
  <c r="L11" i="2" s="1"/>
  <c r="T11" i="2"/>
  <c r="P24" i="26"/>
  <c r="P8" i="26"/>
  <c r="P14" i="26"/>
  <c r="P23" i="26"/>
  <c r="P19" i="26"/>
  <c r="P22" i="26"/>
  <c r="P9" i="26"/>
  <c r="P13" i="26"/>
  <c r="P15" i="26"/>
  <c r="P17" i="26"/>
  <c r="P16" i="26"/>
  <c r="P12" i="26"/>
  <c r="H12" i="2"/>
  <c r="T12" i="2" s="1"/>
  <c r="I21" i="4"/>
  <c r="P15" i="4"/>
  <c r="P22" i="4"/>
  <c r="P17" i="4"/>
  <c r="P23" i="4"/>
  <c r="P12" i="4"/>
  <c r="P14" i="4"/>
  <c r="P20" i="4"/>
  <c r="P18" i="4"/>
  <c r="P11" i="4"/>
  <c r="P5" i="26"/>
  <c r="P8" i="4"/>
  <c r="P24" i="4"/>
  <c r="P10" i="4"/>
  <c r="P7" i="4"/>
  <c r="D21" i="4"/>
  <c r="E21" i="4"/>
  <c r="F21" i="4"/>
  <c r="G21" i="4"/>
  <c r="H21" i="4"/>
  <c r="J21" i="4"/>
  <c r="K21" i="4"/>
  <c r="P16" i="4"/>
  <c r="P6" i="4"/>
  <c r="P5" i="4"/>
  <c r="P19" i="4"/>
  <c r="P9" i="4"/>
  <c r="K18" i="26" l="1"/>
  <c r="K21" i="27"/>
  <c r="M7" i="26"/>
  <c r="P7" i="26" s="1"/>
  <c r="M7" i="27"/>
  <c r="P7" i="27" s="1"/>
  <c r="Q14" i="28"/>
  <c r="Q15" i="28" s="1"/>
  <c r="O13" i="28"/>
  <c r="N13" i="28" s="1"/>
  <c r="P13" i="28" s="1"/>
  <c r="M20" i="26" s="1"/>
  <c r="Q14" i="11"/>
  <c r="Q15" i="11" s="1"/>
  <c r="O13" i="11"/>
  <c r="N13" i="11" s="1"/>
  <c r="P13" i="11" s="1"/>
  <c r="P16" i="13"/>
  <c r="O16" i="13"/>
  <c r="N16" i="13"/>
  <c r="L10" i="26"/>
  <c r="L20" i="26"/>
  <c r="Q13" i="14"/>
  <c r="O12" i="14"/>
  <c r="N12" i="14" s="1"/>
  <c r="P12" i="14" s="1"/>
  <c r="L21" i="27" s="1"/>
  <c r="L6" i="26"/>
  <c r="P11" i="9"/>
  <c r="K6" i="27" s="1"/>
  <c r="Q14" i="9"/>
  <c r="O13" i="9"/>
  <c r="N13" i="9" s="1"/>
  <c r="P13" i="9" s="1"/>
  <c r="M6" i="27" s="1"/>
  <c r="Q11" i="2"/>
  <c r="O11" i="2" s="1"/>
  <c r="R12" i="2"/>
  <c r="M11" i="2"/>
  <c r="L21" i="4"/>
  <c r="K12" i="2"/>
  <c r="H13" i="2"/>
  <c r="D21" i="26"/>
  <c r="M10" i="26" l="1"/>
  <c r="P10" i="26" s="1"/>
  <c r="M11" i="27"/>
  <c r="P11" i="27" s="1"/>
  <c r="O16" i="28"/>
  <c r="P20" i="26"/>
  <c r="P16" i="28"/>
  <c r="N16" i="28"/>
  <c r="Q14" i="14"/>
  <c r="Q15" i="14" s="1"/>
  <c r="O13" i="14"/>
  <c r="N13" i="14" s="1"/>
  <c r="P13" i="14" s="1"/>
  <c r="O16" i="11"/>
  <c r="N16" i="11"/>
  <c r="P16" i="11"/>
  <c r="L18" i="26"/>
  <c r="M6" i="26"/>
  <c r="Q15" i="9"/>
  <c r="O15" i="9" s="1"/>
  <c r="N15" i="9" s="1"/>
  <c r="P15" i="9" s="1"/>
  <c r="O6" i="27" s="1"/>
  <c r="O14" i="9"/>
  <c r="K6" i="26"/>
  <c r="T13" i="2"/>
  <c r="Q12" i="2"/>
  <c r="R13" i="2"/>
  <c r="H14" i="2"/>
  <c r="H18" i="2" s="1"/>
  <c r="H15" i="2"/>
  <c r="K13" i="2"/>
  <c r="M21" i="4"/>
  <c r="M12" i="2"/>
  <c r="L12" i="2"/>
  <c r="E21" i="26"/>
  <c r="M18" i="26" l="1"/>
  <c r="P18" i="26" s="1"/>
  <c r="M21" i="27"/>
  <c r="P21" i="27" s="1"/>
  <c r="O16" i="14"/>
  <c r="P16" i="14"/>
  <c r="N16" i="14"/>
  <c r="O6" i="26"/>
  <c r="N14" i="9"/>
  <c r="O16" i="9"/>
  <c r="H21" i="2" a="1"/>
  <c r="H21" i="2" s="1"/>
  <c r="K14" i="2"/>
  <c r="T14" i="2"/>
  <c r="T15" i="2"/>
  <c r="H17" i="2"/>
  <c r="H20" i="2"/>
  <c r="F23" i="30" s="1"/>
  <c r="F28" i="30" s="1"/>
  <c r="F31" i="30" s="1"/>
  <c r="H19" i="2" a="1"/>
  <c r="H19" i="2" s="1"/>
  <c r="Q13" i="2"/>
  <c r="O13" i="2" s="1"/>
  <c r="O12" i="2"/>
  <c r="R14" i="2"/>
  <c r="H16" i="2"/>
  <c r="H23" i="30" s="1"/>
  <c r="N21" i="4"/>
  <c r="K15" i="2"/>
  <c r="O21" i="4"/>
  <c r="L13" i="2"/>
  <c r="M13" i="2"/>
  <c r="P14" i="9" l="1"/>
  <c r="N6" i="27" s="1"/>
  <c r="P6" i="27" s="1"/>
  <c r="N16" i="9"/>
  <c r="Q14" i="2"/>
  <c r="Q15" i="2" s="1"/>
  <c r="R15" i="2"/>
  <c r="H22" i="2"/>
  <c r="H28" i="30"/>
  <c r="H31" i="30" s="1"/>
  <c r="O14" i="2"/>
  <c r="K21" i="2" a="1"/>
  <c r="K21" i="2" s="1"/>
  <c r="P13" i="4"/>
  <c r="K18" i="2"/>
  <c r="K19" i="2" a="1"/>
  <c r="K19" i="2" s="1"/>
  <c r="M14" i="2"/>
  <c r="L14" i="2"/>
  <c r="P21" i="4"/>
  <c r="M15" i="2"/>
  <c r="K16" i="2"/>
  <c r="L15" i="2"/>
  <c r="K20" i="2"/>
  <c r="K17" i="2"/>
  <c r="N6" i="26" l="1"/>
  <c r="P6" i="26" s="1"/>
  <c r="P16" i="9"/>
  <c r="O15" i="2"/>
  <c r="G23" i="30"/>
  <c r="K22" i="2"/>
  <c r="L16" i="2"/>
  <c r="D23" i="30" s="1"/>
  <c r="M16" i="2"/>
  <c r="G29" i="30" l="1"/>
  <c r="G31" i="30" s="1"/>
  <c r="D28" i="30"/>
  <c r="D31" i="30" s="1"/>
  <c r="I23" i="30"/>
  <c r="I28" i="30" s="1"/>
  <c r="I31" i="30" s="1"/>
  <c r="N6" i="2"/>
  <c r="P6" i="2" s="1"/>
  <c r="F21" i="26" l="1"/>
  <c r="N15" i="2"/>
  <c r="P15" i="2" s="1"/>
  <c r="N13" i="2"/>
  <c r="P13" i="2" s="1"/>
  <c r="N12" i="2"/>
  <c r="P12" i="2" s="1"/>
  <c r="N14" i="2"/>
  <c r="P14" i="2" s="1"/>
  <c r="N9" i="2"/>
  <c r="P9" i="2" s="1"/>
  <c r="N11" i="2"/>
  <c r="P11" i="2" s="1"/>
  <c r="O16" i="2"/>
  <c r="N10" i="2"/>
  <c r="P10" i="2" s="1"/>
  <c r="N7" i="2"/>
  <c r="P7" i="2" s="1"/>
  <c r="N8" i="2"/>
  <c r="P8" i="2" s="1"/>
  <c r="H21" i="26" l="1"/>
  <c r="N21" i="26"/>
  <c r="K21" i="26"/>
  <c r="I21" i="26"/>
  <c r="O21" i="26"/>
  <c r="L21" i="26"/>
  <c r="J21" i="26"/>
  <c r="M21" i="26"/>
  <c r="P16" i="2"/>
  <c r="N16" i="2"/>
  <c r="G21" i="26"/>
  <c r="P21" i="26" l="1"/>
</calcChain>
</file>

<file path=xl/sharedStrings.xml><?xml version="1.0" encoding="utf-8"?>
<sst xmlns="http://schemas.openxmlformats.org/spreadsheetml/2006/main" count="874" uniqueCount="105">
  <si>
    <t>TOTAL</t>
  </si>
  <si>
    <t>NOMBRE</t>
  </si>
  <si>
    <t>S</t>
  </si>
  <si>
    <t>Total</t>
  </si>
  <si>
    <t>Volatilidad</t>
  </si>
  <si>
    <t>Mínimo</t>
  </si>
  <si>
    <t>Media</t>
  </si>
  <si>
    <t>Mediana</t>
  </si>
  <si>
    <t>Máximo</t>
  </si>
  <si>
    <t>Desviación</t>
  </si>
  <si>
    <t>NºFeder</t>
  </si>
  <si>
    <t>Fecha</t>
  </si>
  <si>
    <t>Nº Federado</t>
  </si>
  <si>
    <r>
      <rPr>
        <b/>
        <sz val="10"/>
        <color indexed="30"/>
        <rFont val="Arial"/>
        <family val="2"/>
      </rPr>
      <t>a)</t>
    </r>
    <r>
      <rPr>
        <sz val="10"/>
        <color indexed="30"/>
        <rFont val="Arial"/>
        <family val="2"/>
      </rPr>
      <t xml:space="preserve"> </t>
    </r>
    <r>
      <rPr>
        <b/>
        <sz val="10"/>
        <color indexed="30"/>
        <rFont val="Arial"/>
        <family val="2"/>
      </rPr>
      <t>Por participar se adjudica 1 punto</t>
    </r>
  </si>
  <si>
    <r>
      <rPr>
        <b/>
        <sz val="10"/>
        <color indexed="30"/>
        <rFont val="Arial"/>
        <family val="2"/>
      </rPr>
      <t>b)</t>
    </r>
    <r>
      <rPr>
        <sz val="10"/>
        <color indexed="30"/>
        <rFont val="Arial"/>
        <family val="2"/>
      </rPr>
      <t xml:space="preserve"> </t>
    </r>
    <r>
      <rPr>
        <b/>
        <sz val="10"/>
        <color indexed="30"/>
        <rFont val="Arial"/>
        <family val="2"/>
      </rPr>
      <t>1 punto, si iguala</t>
    </r>
    <r>
      <rPr>
        <sz val="10"/>
        <color indexed="30"/>
        <rFont val="Arial"/>
        <family val="2"/>
      </rPr>
      <t xml:space="preserve"> su anterior puntuación.</t>
    </r>
  </si>
  <si>
    <r>
      <rPr>
        <b/>
        <sz val="10"/>
        <color indexed="30"/>
        <rFont val="Arial"/>
        <family val="2"/>
      </rPr>
      <t>c)</t>
    </r>
    <r>
      <rPr>
        <sz val="10"/>
        <color indexed="30"/>
        <rFont val="Arial"/>
        <family val="2"/>
      </rPr>
      <t xml:space="preserve"> </t>
    </r>
    <r>
      <rPr>
        <b/>
        <sz val="10"/>
        <color indexed="30"/>
        <rFont val="Arial"/>
        <family val="2"/>
      </rPr>
      <t>2 puntos, si se supera</t>
    </r>
    <r>
      <rPr>
        <sz val="10"/>
        <color indexed="30"/>
        <rFont val="Arial"/>
        <family val="2"/>
      </rPr>
      <t xml:space="preserve"> la puntuación anterior.</t>
    </r>
  </si>
  <si>
    <t>Nombre</t>
  </si>
  <si>
    <t>Nº</t>
  </si>
  <si>
    <t>Criterio-Cálculo de los puntos para Trofeo de Regularidad</t>
  </si>
  <si>
    <t>Puntos Trofeo Regularidad</t>
  </si>
  <si>
    <t>PUNTOS TROFEO REGULARIDAD</t>
  </si>
  <si>
    <t>Puntos</t>
  </si>
  <si>
    <t>a)1</t>
  </si>
  <si>
    <t>b)=1</t>
  </si>
  <si>
    <t>c)&gt;2</t>
  </si>
  <si>
    <t>d)&gt;&gt;3</t>
  </si>
  <si>
    <r>
      <t xml:space="preserve">d) 3 puntos, si se superan </t>
    </r>
    <r>
      <rPr>
        <sz val="10"/>
        <color indexed="30"/>
        <rFont val="Arial"/>
        <family val="2"/>
      </rPr>
      <t>las 2 puntuaciones inmediatamente anteriores (en sentido creciente)</t>
    </r>
  </si>
  <si>
    <t>[si se da la condición d) queda excluida la c)]</t>
  </si>
  <si>
    <t>apoyo para d)&gt;&gt;3</t>
  </si>
  <si>
    <t>último&gt;0</t>
  </si>
  <si>
    <t>penúltimo&gt;0</t>
  </si>
  <si>
    <t>PUNTOS COMPETICIÓN</t>
  </si>
  <si>
    <t>INSTRUCCIONES DE USO DE ESTE ARCHIVO PARA PROCEDER CORRECTAMENTE</t>
  </si>
  <si>
    <t>ESTADISTICAS</t>
  </si>
  <si>
    <t>Hoja</t>
  </si>
  <si>
    <t>Puntos
Totales</t>
  </si>
  <si>
    <t>Nº 
Tiradas</t>
  </si>
  <si>
    <r>
      <t xml:space="preserve">1) CON CARÁCTER GENERAL, </t>
    </r>
    <r>
      <rPr>
        <b/>
        <sz val="10"/>
        <color rgb="FFFF0000"/>
        <rFont val="Arial"/>
        <family val="2"/>
      </rPr>
      <t>SÓLO SE ESCRIBIRÁ EN LAS CELDAS CUYO TEXTO ESTÉ EN COLOR ROJO</t>
    </r>
    <r>
      <rPr>
        <b/>
        <sz val="10"/>
        <rFont val="Arial"/>
        <family val="2"/>
      </rPr>
      <t xml:space="preserve">. NO SE ESCRIBIRÁ EN EL RESTO DE CELDAS, PUES SE ANULARÍA EL EFECTO, FIN, Y PROPÓSITO DE LAS FÓRMULAS. </t>
    </r>
  </si>
  <si>
    <t xml:space="preserve">2) EN LA HOJA 'TOTALES' SÓLO SE ESCRIBIRÁN LAS FECHAS, QUE PUEDE VERSE ESTÁN EN COLOR ROJO (CELDAS D4:O4), Y NADA MÁS. </t>
  </si>
  <si>
    <t>Máxima 
Serie</t>
  </si>
  <si>
    <t>Máxima
Tirada</t>
  </si>
  <si>
    <t>Puntos
Totales
/Tirada</t>
  </si>
  <si>
    <t>3) LAS HOJAS 'A - S', SON LOS REGISTROS INDIVIDUALES DE CADA TIRADOR. EN ELLAS SÓLO SE ESCRIBIRÁN, EXCLUSIVAMENTE:</t>
  </si>
  <si>
    <t>-LOS PUNTOS DE CADA SERIE (CELDAS B4:G15).</t>
  </si>
  <si>
    <t>-EL NÚMERO DE FEDERADO (CELDA 'A2')</t>
  </si>
  <si>
    <t>-EL NOMBRE DEL FEDERADO (CELDA `B2')</t>
  </si>
  <si>
    <t>4) EN EL RESTO DE HOJAS NO HAY QUE TOCAR NADA PUES SE RELLENAN AUTOMÁTICAMENTE.</t>
  </si>
  <si>
    <t>POSTERIORMENTE SE PODRÁ CONVERTIR A FORMATO PDF.</t>
  </si>
  <si>
    <t xml:space="preserve">5) LA HOJA 'CLASIFICACIÓN FINAL' ES DONDE SE HACE UN 'COPIADO-PEGADO-ESPECIAL-VALORES-FORMATOS' DE LA TABLA EN LA HOJA 'RESUMEN' , PARA PODER LUEGO ORDENARLA POR PUNTOS, DE MAYOR A MENOR. </t>
  </si>
  <si>
    <t>Max 
Serie</t>
  </si>
  <si>
    <t>Nº 
Federado</t>
  </si>
  <si>
    <t>MAX</t>
  </si>
  <si>
    <t>MIN</t>
  </si>
  <si>
    <t>TIRADOR</t>
  </si>
  <si>
    <t>Mayor Nº de Tiradas</t>
  </si>
  <si>
    <t>Javier López</t>
  </si>
  <si>
    <t>Eduardo Panisello</t>
  </si>
  <si>
    <t>Grzegorz Adam</t>
  </si>
  <si>
    <t>Fernando Diez</t>
  </si>
  <si>
    <t>Francisco Arriaga</t>
  </si>
  <si>
    <t>Javier Arguedas</t>
  </si>
  <si>
    <t>Jose Manuel Bañeza Paniagua</t>
  </si>
  <si>
    <t>Montse</t>
  </si>
  <si>
    <t>López</t>
  </si>
  <si>
    <t>Pablo</t>
  </si>
  <si>
    <t>Flores</t>
  </si>
  <si>
    <t>Panisello</t>
  </si>
  <si>
    <t>Grzegorz</t>
  </si>
  <si>
    <t>Arjona</t>
  </si>
  <si>
    <t>Diez</t>
  </si>
  <si>
    <t>Arriaga</t>
  </si>
  <si>
    <t>Belmont</t>
  </si>
  <si>
    <t>Arguedas</t>
  </si>
  <si>
    <t>Bañeza</t>
  </si>
  <si>
    <t>ID</t>
  </si>
  <si>
    <t>-MARCA LAS CELDAS QUE QUIERES QUEDEN DESPROTEGIDAS</t>
  </si>
  <si>
    <r>
      <t xml:space="preserve">-Verte al Menú Principal. Clickea </t>
    </r>
    <r>
      <rPr>
        <sz val="10"/>
        <rFont val="Arial"/>
        <family val="2"/>
      </rPr>
      <t>INICIO</t>
    </r>
  </si>
  <si>
    <t>-Clickea FUENTE</t>
  </si>
  <si>
    <t>-Carpeta PROTEGER</t>
  </si>
  <si>
    <t>-Desmarca BLOQUEADA. Aceptar.</t>
  </si>
  <si>
    <t>-Marca ahora toda la Hoja</t>
  </si>
  <si>
    <t>-Vete al Menú Principal. Clickea REVISAR</t>
  </si>
  <si>
    <t>-Clickea PROTEGER HOJA</t>
  </si>
  <si>
    <t>-Desmarca ‘SELECCIONAR CELDAS BLOQUEADAS’. Comprueba que queda marcado ‘SELECCIONAR CELDAS DESBLOQUEADAS’. Aceptar</t>
  </si>
  <si>
    <t>Julián Fernández Rejas</t>
  </si>
  <si>
    <t>Julián</t>
  </si>
  <si>
    <t>Antonio Bellmont Corrochano</t>
  </si>
  <si>
    <t>Bellmont</t>
  </si>
  <si>
    <t>Daniel Álvarez Labrado</t>
  </si>
  <si>
    <t>Daniel</t>
  </si>
  <si>
    <t>Enrique Alcor Cabrerizo</t>
  </si>
  <si>
    <t>Alcor</t>
  </si>
  <si>
    <t>Joaquín López Ruiz</t>
  </si>
  <si>
    <t>Joaquín LR</t>
  </si>
  <si>
    <t>José Ignacio Martínez Bartolomé</t>
  </si>
  <si>
    <t>José Ign MB</t>
  </si>
  <si>
    <t>Ramón Arjona Martínez</t>
  </si>
  <si>
    <t>Montserrat Fuente Hernández</t>
  </si>
  <si>
    <t>Jose Pablo Muñoz de Solano Cardona</t>
  </si>
  <si>
    <t>Carlos Flores Samper</t>
  </si>
  <si>
    <t>Trofeo Regularidad</t>
  </si>
  <si>
    <t>Andrés Fernández Rodríguez</t>
  </si>
  <si>
    <t>Andrés</t>
  </si>
  <si>
    <t>Antonio Gimeno Iglesias</t>
  </si>
  <si>
    <t>Gimeno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</si>
</sst>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d\-mmm\-yy;@"/>
    <numFmt numFmtId="165" formatCode="[$-C0A]d\-mmm\-yy;@"/>
    <numFmt numFmtId="166" formatCode="#,##0.0"/>
  </numFmts>
  <fonts count="42" x14ac:knownFonts="1">
    <font>
      <sz val="10"/>
      <name val="Arial"/>
    </font>
    <font>
      <sz val="14"/>
      <name val="Arial"/>
      <family val="2"/>
    </font>
    <font>
      <sz val="14"/>
      <color indexed="12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sz val="20"/>
      <name val="Arial"/>
      <family val="2"/>
    </font>
    <font>
      <b/>
      <sz val="22"/>
      <color indexed="10"/>
      <name val="Arial"/>
      <family val="2"/>
    </font>
    <font>
      <sz val="14"/>
      <color indexed="21"/>
      <name val="Arial"/>
      <family val="2"/>
    </font>
    <font>
      <b/>
      <u/>
      <sz val="20"/>
      <color indexed="10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8"/>
      <color indexed="10"/>
      <name val="Arial"/>
      <family val="2"/>
    </font>
    <font>
      <sz val="12"/>
      <color indexed="17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sz val="12"/>
      <color indexed="12"/>
      <name val="Arial"/>
      <family val="2"/>
    </font>
    <font>
      <b/>
      <sz val="12"/>
      <color rgb="FF0070C0"/>
      <name val="Arial"/>
      <family val="2"/>
    </font>
    <font>
      <b/>
      <sz val="11"/>
      <color rgb="FF0070C0"/>
      <name val="Calibri"/>
      <family val="2"/>
    </font>
    <font>
      <sz val="11"/>
      <color rgb="FF0070C0"/>
      <name val="Calibri"/>
      <family val="2"/>
    </font>
    <font>
      <b/>
      <u/>
      <sz val="20"/>
      <color rgb="FF0070C0"/>
      <name val="Arial"/>
      <family val="2"/>
    </font>
    <font>
      <sz val="12"/>
      <color rgb="FF0070C0"/>
      <name val="Arial"/>
      <family val="2"/>
    </font>
    <font>
      <sz val="12"/>
      <color rgb="FFFF0000"/>
      <name val="Arial"/>
      <family val="2"/>
    </font>
    <font>
      <i/>
      <sz val="12"/>
      <name val="Arial"/>
      <family val="2"/>
    </font>
    <font>
      <sz val="10"/>
      <color rgb="FF0070C0"/>
      <name val="Arial"/>
      <family val="2"/>
    </font>
    <font>
      <b/>
      <sz val="10"/>
      <color indexed="30"/>
      <name val="Arial"/>
      <family val="2"/>
    </font>
    <font>
      <sz val="10"/>
      <color indexed="30"/>
      <name val="Arial"/>
      <family val="2"/>
    </font>
    <font>
      <b/>
      <sz val="10"/>
      <color rgb="FF0070C0"/>
      <name val="Arial"/>
      <family val="2"/>
    </font>
    <font>
      <sz val="12"/>
      <color indexed="21"/>
      <name val="Arial"/>
      <family val="2"/>
    </font>
    <font>
      <b/>
      <sz val="12"/>
      <color rgb="FFFF0000"/>
      <name val="Arial"/>
      <family val="2"/>
    </font>
    <font>
      <b/>
      <i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name val="Arial"/>
      <family val="2"/>
    </font>
    <font>
      <b/>
      <i/>
      <sz val="12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0"/>
      <color theme="0" tint="-0.499984740745262"/>
      <name val="Arial"/>
      <family val="2"/>
    </font>
    <font>
      <sz val="11"/>
      <name val="Calibri"/>
      <family val="2"/>
    </font>
    <font>
      <b/>
      <u/>
      <sz val="2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10" fillId="2" borderId="0" xfId="0" applyFont="1" applyFill="1"/>
    <xf numFmtId="0" fontId="17" fillId="0" borderId="2" xfId="0" applyFont="1" applyBorder="1" applyAlignment="1">
      <alignment horizontal="left"/>
    </xf>
    <xf numFmtId="0" fontId="18" fillId="2" borderId="0" xfId="0" applyFont="1" applyFill="1"/>
    <xf numFmtId="0" fontId="23" fillId="2" borderId="0" xfId="0" applyFont="1" applyFill="1"/>
    <xf numFmtId="0" fontId="1" fillId="2" borderId="0" xfId="0" applyFont="1" applyFill="1" applyProtection="1">
      <protection locked="0"/>
    </xf>
    <xf numFmtId="0" fontId="8" fillId="2" borderId="0" xfId="0" applyFont="1" applyFill="1" applyProtection="1">
      <protection locked="0"/>
    </xf>
    <xf numFmtId="0" fontId="16" fillId="2" borderId="0" xfId="0" applyFont="1" applyFill="1" applyAlignment="1" applyProtection="1">
      <alignment horizontal="center"/>
      <protection locked="0"/>
    </xf>
    <xf numFmtId="0" fontId="16" fillId="2" borderId="0" xfId="0" applyFont="1" applyFill="1" applyProtection="1">
      <protection locked="0"/>
    </xf>
    <xf numFmtId="0" fontId="4" fillId="0" borderId="0" xfId="0" applyFont="1" applyAlignment="1">
      <alignment horizontal="center"/>
    </xf>
    <xf numFmtId="0" fontId="4" fillId="2" borderId="0" xfId="0" applyFont="1" applyFill="1"/>
    <xf numFmtId="0" fontId="4" fillId="0" borderId="0" xfId="0" applyFont="1"/>
    <xf numFmtId="0" fontId="0" fillId="2" borderId="0" xfId="0" applyFill="1"/>
    <xf numFmtId="0" fontId="19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1" fontId="15" fillId="2" borderId="0" xfId="0" applyNumberFormat="1" applyFont="1" applyFill="1" applyProtection="1">
      <protection locked="0"/>
    </xf>
    <xf numFmtId="0" fontId="10" fillId="2" borderId="0" xfId="0" applyFont="1" applyFill="1" applyAlignment="1">
      <alignment horizontal="center"/>
    </xf>
    <xf numFmtId="1" fontId="20" fillId="2" borderId="0" xfId="0" applyNumberFormat="1" applyFont="1" applyFill="1"/>
    <xf numFmtId="0" fontId="1" fillId="0" borderId="0" xfId="0" applyFont="1"/>
    <xf numFmtId="0" fontId="20" fillId="2" borderId="0" xfId="0" applyFont="1" applyFill="1" applyAlignment="1">
      <alignment horizontal="center"/>
    </xf>
    <xf numFmtId="0" fontId="9" fillId="0" borderId="0" xfId="0" applyFont="1"/>
    <xf numFmtId="0" fontId="9" fillId="0" borderId="2" xfId="0" applyFont="1" applyBorder="1"/>
    <xf numFmtId="0" fontId="10" fillId="0" borderId="0" xfId="0" applyFont="1"/>
    <xf numFmtId="0" fontId="16" fillId="2" borderId="0" xfId="0" applyFont="1" applyFill="1"/>
    <xf numFmtId="0" fontId="16" fillId="0" borderId="0" xfId="0" applyFont="1"/>
    <xf numFmtId="0" fontId="26" fillId="0" borderId="8" xfId="0" applyFont="1" applyBorder="1" applyAlignment="1">
      <alignment horizontal="center"/>
    </xf>
    <xf numFmtId="3" fontId="10" fillId="0" borderId="9" xfId="0" applyNumberFormat="1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3" fontId="10" fillId="0" borderId="10" xfId="0" applyNumberFormat="1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4" fontId="10" fillId="0" borderId="11" xfId="0" applyNumberFormat="1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7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27" fillId="0" borderId="0" xfId="0" quotePrefix="1" applyFont="1" applyAlignment="1">
      <alignment vertical="center"/>
    </xf>
    <xf numFmtId="0" fontId="20" fillId="2" borderId="14" xfId="0" applyFont="1" applyFill="1" applyBorder="1" applyAlignment="1">
      <alignment horizontal="center"/>
    </xf>
    <xf numFmtId="1" fontId="24" fillId="2" borderId="0" xfId="0" applyNumberFormat="1" applyFont="1" applyFill="1" applyAlignment="1" applyProtection="1">
      <alignment horizontal="center"/>
      <protection locked="0"/>
    </xf>
    <xf numFmtId="1" fontId="24" fillId="2" borderId="12" xfId="0" applyNumberFormat="1" applyFont="1" applyFill="1" applyBorder="1" applyAlignment="1" applyProtection="1">
      <alignment horizontal="center"/>
      <protection locked="0"/>
    </xf>
    <xf numFmtId="3" fontId="20" fillId="2" borderId="0" xfId="0" applyNumberFormat="1" applyFont="1" applyFill="1" applyAlignment="1" applyProtection="1">
      <alignment horizontal="center"/>
      <protection locked="0"/>
    </xf>
    <xf numFmtId="0" fontId="16" fillId="0" borderId="0" xfId="0" applyFont="1" applyAlignment="1">
      <alignment horizontal="center"/>
    </xf>
    <xf numFmtId="0" fontId="4" fillId="0" borderId="15" xfId="0" applyFont="1" applyBorder="1" applyAlignment="1">
      <alignment horizontal="center" wrapText="1"/>
    </xf>
    <xf numFmtId="3" fontId="4" fillId="0" borderId="11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6" xfId="0" applyFont="1" applyBorder="1"/>
    <xf numFmtId="0" fontId="20" fillId="0" borderId="18" xfId="0" applyFont="1" applyBorder="1" applyAlignment="1">
      <alignment horizontal="center"/>
    </xf>
    <xf numFmtId="0" fontId="31" fillId="2" borderId="1" xfId="0" applyFont="1" applyFill="1" applyBorder="1" applyAlignment="1">
      <alignment horizontal="center"/>
    </xf>
    <xf numFmtId="0" fontId="31" fillId="2" borderId="1" xfId="0" applyFont="1" applyFill="1" applyBorder="1"/>
    <xf numFmtId="1" fontId="24" fillId="2" borderId="1" xfId="0" applyNumberFormat="1" applyFont="1" applyFill="1" applyBorder="1" applyAlignment="1">
      <alignment horizontal="center"/>
    </xf>
    <xf numFmtId="3" fontId="20" fillId="2" borderId="1" xfId="0" applyNumberFormat="1" applyFont="1" applyFill="1" applyBorder="1" applyAlignment="1">
      <alignment horizontal="center"/>
    </xf>
    <xf numFmtId="0" fontId="24" fillId="2" borderId="0" xfId="0" applyFont="1" applyFill="1" applyAlignment="1">
      <alignment horizontal="center"/>
    </xf>
    <xf numFmtId="165" fontId="24" fillId="2" borderId="0" xfId="0" applyNumberFormat="1" applyFont="1" applyFill="1" applyAlignment="1">
      <alignment horizontal="center"/>
    </xf>
    <xf numFmtId="165" fontId="24" fillId="2" borderId="12" xfId="0" applyNumberFormat="1" applyFont="1" applyFill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165" fontId="10" fillId="0" borderId="16" xfId="0" applyNumberFormat="1" applyFont="1" applyBorder="1" applyAlignment="1">
      <alignment horizontal="center"/>
    </xf>
    <xf numFmtId="0" fontId="27" fillId="0" borderId="0" xfId="0" applyFont="1"/>
    <xf numFmtId="0" fontId="10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32" fillId="0" borderId="0" xfId="0" applyFont="1"/>
    <xf numFmtId="0" fontId="4" fillId="0" borderId="2" xfId="0" applyFont="1" applyBorder="1"/>
    <xf numFmtId="0" fontId="10" fillId="0" borderId="2" xfId="0" applyFont="1" applyBorder="1"/>
    <xf numFmtId="0" fontId="33" fillId="0" borderId="2" xfId="0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3" fontId="10" fillId="0" borderId="4" xfId="0" applyNumberFormat="1" applyFont="1" applyBorder="1" applyAlignment="1">
      <alignment horizontal="center"/>
    </xf>
    <xf numFmtId="3" fontId="10" fillId="0" borderId="0" xfId="0" applyNumberFormat="1" applyFont="1" applyAlignment="1">
      <alignment horizontal="center"/>
    </xf>
    <xf numFmtId="3" fontId="10" fillId="0" borderId="0" xfId="0" applyNumberFormat="1" applyFont="1"/>
    <xf numFmtId="3" fontId="4" fillId="0" borderId="0" xfId="0" applyNumberFormat="1" applyFont="1" applyAlignment="1">
      <alignment horizontal="center" vertical="center" readingOrder="1"/>
    </xf>
    <xf numFmtId="3" fontId="4" fillId="0" borderId="17" xfId="0" applyNumberFormat="1" applyFont="1" applyBorder="1" applyAlignment="1">
      <alignment horizontal="center"/>
    </xf>
    <xf numFmtId="3" fontId="10" fillId="0" borderId="16" xfId="0" applyNumberFormat="1" applyFont="1" applyBorder="1" applyAlignment="1">
      <alignment horizontal="center"/>
    </xf>
    <xf numFmtId="3" fontId="10" fillId="0" borderId="12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32" fillId="0" borderId="0" xfId="0" applyNumberFormat="1" applyFont="1"/>
    <xf numFmtId="3" fontId="10" fillId="0" borderId="5" xfId="0" applyNumberFormat="1" applyFont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0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13" fillId="2" borderId="0" xfId="0" applyFont="1" applyFill="1"/>
    <xf numFmtId="0" fontId="6" fillId="2" borderId="0" xfId="0" applyFont="1" applyFill="1"/>
    <xf numFmtId="0" fontId="6" fillId="0" borderId="0" xfId="0" applyFont="1"/>
    <xf numFmtId="0" fontId="5" fillId="0" borderId="0" xfId="0" applyFont="1"/>
    <xf numFmtId="0" fontId="5" fillId="2" borderId="0" xfId="0" applyFont="1" applyFill="1"/>
    <xf numFmtId="0" fontId="12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15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3" fontId="12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3" fontId="4" fillId="0" borderId="0" xfId="0" applyNumberFormat="1" applyFont="1" applyAlignment="1">
      <alignment horizontal="center"/>
    </xf>
    <xf numFmtId="0" fontId="17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quotePrefix="1" applyFont="1" applyAlignment="1">
      <alignment vertical="center"/>
    </xf>
    <xf numFmtId="0" fontId="35" fillId="0" borderId="0" xfId="0" applyFont="1"/>
    <xf numFmtId="0" fontId="26" fillId="2" borderId="19" xfId="0" applyFont="1" applyFill="1" applyBorder="1" applyAlignment="1">
      <alignment horizontal="center"/>
    </xf>
    <xf numFmtId="3" fontId="10" fillId="0" borderId="19" xfId="0" applyNumberFormat="1" applyFont="1" applyBorder="1" applyAlignment="1">
      <alignment horizontal="center"/>
    </xf>
    <xf numFmtId="0" fontId="26" fillId="2" borderId="0" xfId="0" applyFont="1" applyFill="1" applyAlignment="1">
      <alignment horizontal="center"/>
    </xf>
    <xf numFmtId="0" fontId="26" fillId="2" borderId="20" xfId="0" applyFont="1" applyFill="1" applyBorder="1" applyAlignment="1">
      <alignment horizontal="center"/>
    </xf>
    <xf numFmtId="4" fontId="10" fillId="0" borderId="20" xfId="0" applyNumberFormat="1" applyFont="1" applyBorder="1" applyAlignment="1">
      <alignment horizontal="center"/>
    </xf>
    <xf numFmtId="0" fontId="36" fillId="2" borderId="0" xfId="0" applyFont="1" applyFill="1" applyAlignment="1">
      <alignment horizontal="center"/>
    </xf>
    <xf numFmtId="1" fontId="4" fillId="0" borderId="2" xfId="0" applyNumberFormat="1" applyFont="1" applyBorder="1" applyAlignment="1">
      <alignment horizontal="center" vertical="center" readingOrder="1"/>
    </xf>
    <xf numFmtId="1" fontId="4" fillId="0" borderId="19" xfId="0" applyNumberFormat="1" applyFont="1" applyBorder="1" applyAlignment="1">
      <alignment horizontal="center" vertical="center" readingOrder="1"/>
    </xf>
    <xf numFmtId="1" fontId="4" fillId="0" borderId="0" xfId="0" applyNumberFormat="1" applyFont="1" applyAlignment="1">
      <alignment horizontal="center" vertical="center" readingOrder="1"/>
    </xf>
    <xf numFmtId="166" fontId="10" fillId="0" borderId="10" xfId="0" applyNumberFormat="1" applyFont="1" applyBorder="1" applyAlignment="1">
      <alignment horizontal="center"/>
    </xf>
    <xf numFmtId="166" fontId="1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/>
    <xf numFmtId="0" fontId="12" fillId="0" borderId="0" xfId="0" quotePrefix="1" applyFont="1"/>
    <xf numFmtId="0" fontId="20" fillId="0" borderId="0" xfId="0" applyFont="1"/>
    <xf numFmtId="1" fontId="24" fillId="0" borderId="1" xfId="0" applyNumberFormat="1" applyFont="1" applyBorder="1" applyAlignment="1">
      <alignment horizontal="center"/>
    </xf>
    <xf numFmtId="3" fontId="24" fillId="0" borderId="1" xfId="0" applyNumberFormat="1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3" fontId="16" fillId="2" borderId="0" xfId="0" applyNumberFormat="1" applyFont="1" applyFill="1" applyAlignment="1" applyProtection="1">
      <alignment horizontal="center"/>
      <protection locked="0"/>
    </xf>
    <xf numFmtId="2" fontId="10" fillId="0" borderId="2" xfId="0" applyNumberFormat="1" applyFont="1" applyBorder="1" applyAlignment="1">
      <alignment horizontal="center"/>
    </xf>
    <xf numFmtId="0" fontId="30" fillId="0" borderId="0" xfId="0" quotePrefix="1" applyFont="1"/>
    <xf numFmtId="0" fontId="38" fillId="0" borderId="0" xfId="0" quotePrefix="1" applyFont="1"/>
    <xf numFmtId="0" fontId="39" fillId="0" borderId="0" xfId="0" quotePrefix="1" applyFont="1"/>
    <xf numFmtId="0" fontId="4" fillId="0" borderId="2" xfId="0" applyFont="1" applyBorder="1" applyAlignment="1">
      <alignment horizontal="center" wrapText="1"/>
    </xf>
    <xf numFmtId="1" fontId="10" fillId="0" borderId="1" xfId="0" applyNumberFormat="1" applyFont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7" xfId="0" applyFont="1" applyFill="1" applyBorder="1"/>
    <xf numFmtId="1" fontId="24" fillId="0" borderId="7" xfId="0" applyNumberFormat="1" applyFont="1" applyBorder="1" applyAlignment="1">
      <alignment horizontal="center"/>
    </xf>
    <xf numFmtId="3" fontId="24" fillId="0" borderId="7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/>
    <xf numFmtId="4" fontId="24" fillId="0" borderId="7" xfId="0" applyNumberFormat="1" applyFont="1" applyBorder="1" applyAlignment="1">
      <alignment horizontal="center"/>
    </xf>
    <xf numFmtId="0" fontId="31" fillId="2" borderId="7" xfId="0" applyFont="1" applyFill="1" applyBorder="1" applyAlignment="1">
      <alignment horizontal="center"/>
    </xf>
    <xf numFmtId="0" fontId="31" fillId="2" borderId="7" xfId="0" applyFont="1" applyFill="1" applyBorder="1"/>
    <xf numFmtId="1" fontId="24" fillId="2" borderId="7" xfId="0" applyNumberFormat="1" applyFont="1" applyFill="1" applyBorder="1" applyAlignment="1">
      <alignment horizontal="center"/>
    </xf>
    <xf numFmtId="3" fontId="20" fillId="2" borderId="7" xfId="0" applyNumberFormat="1" applyFont="1" applyFill="1" applyBorder="1" applyAlignment="1">
      <alignment horizontal="center"/>
    </xf>
    <xf numFmtId="0" fontId="24" fillId="2" borderId="21" xfId="0" applyFont="1" applyFill="1" applyBorder="1" applyAlignment="1">
      <alignment horizontal="center"/>
    </xf>
    <xf numFmtId="0" fontId="24" fillId="2" borderId="22" xfId="0" applyFont="1" applyFill="1" applyBorder="1" applyAlignment="1">
      <alignment horizontal="center"/>
    </xf>
    <xf numFmtId="165" fontId="25" fillId="2" borderId="22" xfId="0" applyNumberFormat="1" applyFont="1" applyFill="1" applyBorder="1" applyAlignment="1" applyProtection="1">
      <alignment horizontal="center"/>
      <protection locked="0"/>
    </xf>
    <xf numFmtId="0" fontId="20" fillId="2" borderId="23" xfId="0" applyFont="1" applyFill="1" applyBorder="1" applyAlignment="1">
      <alignment horizontal="center"/>
    </xf>
    <xf numFmtId="0" fontId="20" fillId="2" borderId="21" xfId="0" applyFont="1" applyFill="1" applyBorder="1" applyAlignment="1">
      <alignment horizontal="center"/>
    </xf>
    <xf numFmtId="0" fontId="20" fillId="2" borderId="22" xfId="0" applyFont="1" applyFill="1" applyBorder="1" applyAlignment="1">
      <alignment horizontal="center"/>
    </xf>
    <xf numFmtId="164" fontId="24" fillId="2" borderId="22" xfId="0" applyNumberFormat="1" applyFont="1" applyFill="1" applyBorder="1" applyAlignment="1">
      <alignment horizontal="center"/>
    </xf>
    <xf numFmtId="0" fontId="24" fillId="2" borderId="23" xfId="0" applyFont="1" applyFill="1" applyBorder="1" applyAlignment="1">
      <alignment horizontal="center"/>
    </xf>
    <xf numFmtId="0" fontId="4" fillId="0" borderId="19" xfId="0" applyFont="1" applyBorder="1"/>
    <xf numFmtId="0" fontId="10" fillId="0" borderId="19" xfId="0" applyFont="1" applyBorder="1"/>
    <xf numFmtId="1" fontId="10" fillId="0" borderId="19" xfId="0" applyNumberFormat="1" applyFont="1" applyBorder="1" applyAlignment="1">
      <alignment horizontal="center"/>
    </xf>
    <xf numFmtId="0" fontId="10" fillId="0" borderId="20" xfId="0" applyFont="1" applyBorder="1"/>
    <xf numFmtId="0" fontId="4" fillId="0" borderId="20" xfId="0" applyFont="1" applyBorder="1"/>
    <xf numFmtId="0" fontId="4" fillId="0" borderId="0" xfId="0" applyFont="1" applyAlignment="1">
      <alignment horizontal="center" wrapText="1"/>
    </xf>
    <xf numFmtId="0" fontId="32" fillId="0" borderId="0" xfId="0" applyFont="1" applyAlignment="1">
      <alignment horizontal="left"/>
    </xf>
    <xf numFmtId="1" fontId="25" fillId="2" borderId="0" xfId="0" applyNumberFormat="1" applyFont="1" applyFill="1" applyAlignment="1" applyProtection="1">
      <alignment horizontal="center"/>
      <protection locked="0"/>
    </xf>
    <xf numFmtId="0" fontId="25" fillId="2" borderId="0" xfId="0" applyFont="1" applyFill="1" applyAlignment="1" applyProtection="1">
      <alignment horizontal="center"/>
      <protection locked="0"/>
    </xf>
    <xf numFmtId="0" fontId="25" fillId="2" borderId="12" xfId="0" applyFont="1" applyFill="1" applyBorder="1" applyAlignment="1" applyProtection="1">
      <alignment horizontal="center"/>
      <protection locked="0"/>
    </xf>
    <xf numFmtId="1" fontId="20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center" vertical="center" readingOrder="1"/>
    </xf>
    <xf numFmtId="1" fontId="20" fillId="2" borderId="12" xfId="0" applyNumberFormat="1" applyFont="1" applyFill="1" applyBorder="1" applyAlignment="1">
      <alignment horizontal="center"/>
    </xf>
    <xf numFmtId="3" fontId="20" fillId="2" borderId="0" xfId="0" applyNumberFormat="1" applyFont="1" applyFill="1" applyAlignment="1">
      <alignment horizontal="center"/>
    </xf>
    <xf numFmtId="1" fontId="15" fillId="2" borderId="0" xfId="0" applyNumberFormat="1" applyFont="1" applyFill="1"/>
    <xf numFmtId="0" fontId="4" fillId="0" borderId="6" xfId="0" applyFont="1" applyBorder="1"/>
    <xf numFmtId="0" fontId="4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4" borderId="22" xfId="0" applyFont="1" applyFill="1" applyBorder="1" applyAlignment="1">
      <alignment horizontal="center" wrapText="1"/>
    </xf>
    <xf numFmtId="1" fontId="24" fillId="2" borderId="0" xfId="0" applyNumberFormat="1" applyFont="1" applyFill="1" applyAlignment="1">
      <alignment horizontal="center"/>
    </xf>
    <xf numFmtId="1" fontId="24" fillId="2" borderId="12" xfId="0" applyNumberFormat="1" applyFont="1" applyFill="1" applyBorder="1" applyAlignment="1">
      <alignment horizontal="center"/>
    </xf>
    <xf numFmtId="1" fontId="32" fillId="0" borderId="1" xfId="0" applyNumberFormat="1" applyFont="1" applyBorder="1" applyAlignment="1">
      <alignment horizontal="center"/>
    </xf>
    <xf numFmtId="0" fontId="41" fillId="2" borderId="0" xfId="0" applyFont="1" applyFill="1" applyAlignment="1" applyProtection="1">
      <alignment horizontal="left"/>
      <protection locked="0"/>
    </xf>
    <xf numFmtId="0" fontId="23" fillId="2" borderId="0" xfId="0" applyFont="1" applyFill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Título del 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Alcor!$A$4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Alcor!$H$4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8A-46B3-B7F4-07923388DBD8}"/>
            </c:ext>
          </c:extLst>
        </c:ser>
        <c:ser>
          <c:idx val="1"/>
          <c:order val="1"/>
          <c:tx>
            <c:strRef>
              <c:f>Alcor!$A$5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Alcor!$H$5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8A-46B3-B7F4-07923388DBD8}"/>
            </c:ext>
          </c:extLst>
        </c:ser>
        <c:ser>
          <c:idx val="2"/>
          <c:order val="2"/>
          <c:tx>
            <c:strRef>
              <c:f>Alcor!$A$6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Alcor!$H$6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8A-46B3-B7F4-07923388DBD8}"/>
            </c:ext>
          </c:extLst>
        </c:ser>
        <c:ser>
          <c:idx val="3"/>
          <c:order val="3"/>
          <c:tx>
            <c:strRef>
              <c:f>Alcor!$A$7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Alcor!$H$7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8A-46B3-B7F4-07923388DBD8}"/>
            </c:ext>
          </c:extLst>
        </c:ser>
        <c:ser>
          <c:idx val="4"/>
          <c:order val="4"/>
          <c:tx>
            <c:strRef>
              <c:f>Alcor!$A$8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Alcor!$H$8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8A-46B3-B7F4-07923388DBD8}"/>
            </c:ext>
          </c:extLst>
        </c:ser>
        <c:ser>
          <c:idx val="5"/>
          <c:order val="5"/>
          <c:tx>
            <c:strRef>
              <c:f>Alcor!$A$9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Alcor!$H$9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8A-46B3-B7F4-07923388DBD8}"/>
            </c:ext>
          </c:extLst>
        </c:ser>
        <c:ser>
          <c:idx val="6"/>
          <c:order val="6"/>
          <c:tx>
            <c:strRef>
              <c:f>Alcor!$A$10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Alcor!$H$10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8A-46B3-B7F4-07923388DBD8}"/>
            </c:ext>
          </c:extLst>
        </c:ser>
        <c:ser>
          <c:idx val="7"/>
          <c:order val="7"/>
          <c:tx>
            <c:strRef>
              <c:f>Alcor!$A$11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Alcor!$H$11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8A-46B3-B7F4-07923388DBD8}"/>
            </c:ext>
          </c:extLst>
        </c:ser>
        <c:ser>
          <c:idx val="8"/>
          <c:order val="8"/>
          <c:tx>
            <c:strRef>
              <c:f>Alcor!$A$12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Alcor!$H$12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8A-46B3-B7F4-07923388DBD8}"/>
            </c:ext>
          </c:extLst>
        </c:ser>
        <c:ser>
          <c:idx val="9"/>
          <c:order val="9"/>
          <c:tx>
            <c:strRef>
              <c:f>Alcor!$A$13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Alcor!$H$13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38A-46B3-B7F4-07923388DBD8}"/>
            </c:ext>
          </c:extLst>
        </c:ser>
        <c:ser>
          <c:idx val="10"/>
          <c:order val="10"/>
          <c:tx>
            <c:strRef>
              <c:f>Alcor!$A$14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Alcor!$H$14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8A-46B3-B7F4-07923388DBD8}"/>
            </c:ext>
          </c:extLst>
        </c:ser>
        <c:ser>
          <c:idx val="11"/>
          <c:order val="11"/>
          <c:tx>
            <c:strRef>
              <c:f>Alcor!$A$15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Alcor!$H$15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8A-46B3-B7F4-07923388DBD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Carlos Flores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Flores!$A$4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Flores!$H$4</c:f>
              <c:numCache>
                <c:formatCode>0</c:formatCode>
                <c:ptCount val="1"/>
                <c:pt idx="0">
                  <c:v>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3-411A-8955-832207412FAE}"/>
            </c:ext>
          </c:extLst>
        </c:ser>
        <c:ser>
          <c:idx val="1"/>
          <c:order val="1"/>
          <c:tx>
            <c:strRef>
              <c:f>Flores!$A$5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Flores!$H$5</c:f>
              <c:numCache>
                <c:formatCode>0</c:formatCode>
                <c:ptCount val="1"/>
                <c:pt idx="0">
                  <c:v>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3-411A-8955-832207412FAE}"/>
            </c:ext>
          </c:extLst>
        </c:ser>
        <c:ser>
          <c:idx val="2"/>
          <c:order val="2"/>
          <c:tx>
            <c:strRef>
              <c:f>Flores!$A$6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Flores!$H$6</c:f>
              <c:numCache>
                <c:formatCode>0</c:formatCode>
                <c:ptCount val="1"/>
                <c:pt idx="0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3-411A-8955-832207412FAE}"/>
            </c:ext>
          </c:extLst>
        </c:ser>
        <c:ser>
          <c:idx val="3"/>
          <c:order val="3"/>
          <c:tx>
            <c:strRef>
              <c:f>Flores!$A$7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Flores!$H$7</c:f>
              <c:numCache>
                <c:formatCode>0</c:formatCode>
                <c:ptCount val="1"/>
                <c:pt idx="0">
                  <c:v>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3-411A-8955-832207412FAE}"/>
            </c:ext>
          </c:extLst>
        </c:ser>
        <c:ser>
          <c:idx val="4"/>
          <c:order val="4"/>
          <c:tx>
            <c:strRef>
              <c:f>Flores!$A$8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Flores!$H$8</c:f>
              <c:numCache>
                <c:formatCode>0</c:formatCode>
                <c:ptCount val="1"/>
                <c:pt idx="0">
                  <c:v>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3-411A-8955-832207412FAE}"/>
            </c:ext>
          </c:extLst>
        </c:ser>
        <c:ser>
          <c:idx val="5"/>
          <c:order val="5"/>
          <c:tx>
            <c:strRef>
              <c:f>Flores!$A$9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Flores!$H$9</c:f>
              <c:numCache>
                <c:formatCode>0</c:formatCode>
                <c:ptCount val="1"/>
                <c:pt idx="0">
                  <c:v>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3-411A-8955-832207412FAE}"/>
            </c:ext>
          </c:extLst>
        </c:ser>
        <c:ser>
          <c:idx val="6"/>
          <c:order val="6"/>
          <c:tx>
            <c:strRef>
              <c:f>Flores!$A$10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Flores!$H$10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3-411A-8955-832207412FAE}"/>
            </c:ext>
          </c:extLst>
        </c:ser>
        <c:ser>
          <c:idx val="7"/>
          <c:order val="7"/>
          <c:tx>
            <c:strRef>
              <c:f>Flores!$A$11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Flores!$H$11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3-411A-8955-832207412FAE}"/>
            </c:ext>
          </c:extLst>
        </c:ser>
        <c:ser>
          <c:idx val="8"/>
          <c:order val="8"/>
          <c:tx>
            <c:strRef>
              <c:f>Flores!$A$12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Flores!$H$12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33-411A-8955-832207412FAE}"/>
            </c:ext>
          </c:extLst>
        </c:ser>
        <c:ser>
          <c:idx val="9"/>
          <c:order val="9"/>
          <c:tx>
            <c:strRef>
              <c:f>Flores!$A$13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Flores!$H$13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33-411A-8955-832207412FAE}"/>
            </c:ext>
          </c:extLst>
        </c:ser>
        <c:ser>
          <c:idx val="10"/>
          <c:order val="10"/>
          <c:tx>
            <c:strRef>
              <c:f>Flores!$A$14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Flores!$H$14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A33-411A-8955-832207412FAE}"/>
            </c:ext>
          </c:extLst>
        </c:ser>
        <c:ser>
          <c:idx val="11"/>
          <c:order val="11"/>
          <c:tx>
            <c:strRef>
              <c:f>Flores!$A$15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Flores!$H$15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3-411A-8955-832207412FA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Título del 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Gimeno!$A$4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Gimeno!$H$4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3E-44D8-8C3A-AF9280283C90}"/>
            </c:ext>
          </c:extLst>
        </c:ser>
        <c:ser>
          <c:idx val="1"/>
          <c:order val="1"/>
          <c:tx>
            <c:strRef>
              <c:f>Gimeno!$A$5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Gimeno!$H$5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3E-44D8-8C3A-AF9280283C90}"/>
            </c:ext>
          </c:extLst>
        </c:ser>
        <c:ser>
          <c:idx val="2"/>
          <c:order val="2"/>
          <c:tx>
            <c:strRef>
              <c:f>Gimeno!$A$6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Gimeno!$H$6</c:f>
              <c:numCache>
                <c:formatCode>0</c:formatCode>
                <c:ptCount val="1"/>
                <c:pt idx="0">
                  <c:v>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3E-44D8-8C3A-AF9280283C90}"/>
            </c:ext>
          </c:extLst>
        </c:ser>
        <c:ser>
          <c:idx val="3"/>
          <c:order val="3"/>
          <c:tx>
            <c:strRef>
              <c:f>Gimeno!$A$7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Gimeno!$H$7</c:f>
              <c:numCache>
                <c:formatCode>0</c:formatCode>
                <c:ptCount val="1"/>
                <c:pt idx="0">
                  <c:v>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3E-44D8-8C3A-AF9280283C90}"/>
            </c:ext>
          </c:extLst>
        </c:ser>
        <c:ser>
          <c:idx val="4"/>
          <c:order val="4"/>
          <c:tx>
            <c:strRef>
              <c:f>Gimeno!$A$8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Gimeno!$H$8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3E-44D8-8C3A-AF9280283C90}"/>
            </c:ext>
          </c:extLst>
        </c:ser>
        <c:ser>
          <c:idx val="5"/>
          <c:order val="5"/>
          <c:tx>
            <c:strRef>
              <c:f>Gimeno!$A$9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Gimeno!$H$9</c:f>
              <c:numCache>
                <c:formatCode>0</c:formatCode>
                <c:ptCount val="1"/>
                <c:pt idx="0">
                  <c:v>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B3E-44D8-8C3A-AF9280283C90}"/>
            </c:ext>
          </c:extLst>
        </c:ser>
        <c:ser>
          <c:idx val="6"/>
          <c:order val="6"/>
          <c:tx>
            <c:strRef>
              <c:f>Gimeno!$A$10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Gimeno!$H$10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3E-44D8-8C3A-AF9280283C90}"/>
            </c:ext>
          </c:extLst>
        </c:ser>
        <c:ser>
          <c:idx val="7"/>
          <c:order val="7"/>
          <c:tx>
            <c:strRef>
              <c:f>Gimeno!$A$11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Gimeno!$H$11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B3E-44D8-8C3A-AF9280283C90}"/>
            </c:ext>
          </c:extLst>
        </c:ser>
        <c:ser>
          <c:idx val="8"/>
          <c:order val="8"/>
          <c:tx>
            <c:strRef>
              <c:f>Gimeno!$A$12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Gimeno!$H$12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B3E-44D8-8C3A-AF9280283C90}"/>
            </c:ext>
          </c:extLst>
        </c:ser>
        <c:ser>
          <c:idx val="9"/>
          <c:order val="9"/>
          <c:tx>
            <c:strRef>
              <c:f>Gimeno!$A$13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Gimeno!$H$13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3E-44D8-8C3A-AF9280283C90}"/>
            </c:ext>
          </c:extLst>
        </c:ser>
        <c:ser>
          <c:idx val="10"/>
          <c:order val="10"/>
          <c:tx>
            <c:strRef>
              <c:f>Gimeno!$A$14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Gimeno!$H$14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3E-44D8-8C3A-AF9280283C90}"/>
            </c:ext>
          </c:extLst>
        </c:ser>
        <c:ser>
          <c:idx val="11"/>
          <c:order val="11"/>
          <c:tx>
            <c:strRef>
              <c:f>Gimeno!$A$15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Gimeno!$H$15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B3E-44D8-8C3A-AF9280283C9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Grzegorz Adam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Grzegorz!$A$4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Grzegorz!$H$4</c:f>
              <c:numCache>
                <c:formatCode>0</c:formatCode>
                <c:ptCount val="1"/>
                <c:pt idx="0">
                  <c:v>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59-490F-8725-FF537A64C23F}"/>
            </c:ext>
          </c:extLst>
        </c:ser>
        <c:ser>
          <c:idx val="1"/>
          <c:order val="1"/>
          <c:tx>
            <c:strRef>
              <c:f>Grzegorz!$A$5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Grzegorz!$H$5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9-490F-8725-FF537A64C23F}"/>
            </c:ext>
          </c:extLst>
        </c:ser>
        <c:ser>
          <c:idx val="2"/>
          <c:order val="2"/>
          <c:tx>
            <c:strRef>
              <c:f>Grzegorz!$A$6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Grzegorz!$H$6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59-490F-8725-FF537A64C23F}"/>
            </c:ext>
          </c:extLst>
        </c:ser>
        <c:ser>
          <c:idx val="3"/>
          <c:order val="3"/>
          <c:tx>
            <c:strRef>
              <c:f>Grzegorz!$A$7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Grzegorz!$H$7</c:f>
              <c:numCache>
                <c:formatCode>0</c:formatCode>
                <c:ptCount val="1"/>
                <c:pt idx="0">
                  <c:v>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59-490F-8725-FF537A64C23F}"/>
            </c:ext>
          </c:extLst>
        </c:ser>
        <c:ser>
          <c:idx val="4"/>
          <c:order val="4"/>
          <c:tx>
            <c:strRef>
              <c:f>Grzegorz!$A$8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Grzegorz!$H$8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59-490F-8725-FF537A64C23F}"/>
            </c:ext>
          </c:extLst>
        </c:ser>
        <c:ser>
          <c:idx val="5"/>
          <c:order val="5"/>
          <c:tx>
            <c:strRef>
              <c:f>Grzegorz!$A$9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Grzegorz!$H$9</c:f>
              <c:numCache>
                <c:formatCode>0</c:formatCode>
                <c:ptCount val="1"/>
                <c:pt idx="0">
                  <c:v>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59-490F-8725-FF537A64C23F}"/>
            </c:ext>
          </c:extLst>
        </c:ser>
        <c:ser>
          <c:idx val="6"/>
          <c:order val="6"/>
          <c:tx>
            <c:strRef>
              <c:f>Grzegorz!$A$10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Grzegorz!$H$10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59-490F-8725-FF537A64C23F}"/>
            </c:ext>
          </c:extLst>
        </c:ser>
        <c:ser>
          <c:idx val="7"/>
          <c:order val="7"/>
          <c:tx>
            <c:strRef>
              <c:f>Grzegorz!$A$11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Grzegorz!$H$11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59-490F-8725-FF537A64C23F}"/>
            </c:ext>
          </c:extLst>
        </c:ser>
        <c:ser>
          <c:idx val="8"/>
          <c:order val="8"/>
          <c:tx>
            <c:strRef>
              <c:f>Grzegorz!$A$12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Grzegorz!$H$12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59-490F-8725-FF537A64C23F}"/>
            </c:ext>
          </c:extLst>
        </c:ser>
        <c:ser>
          <c:idx val="9"/>
          <c:order val="9"/>
          <c:tx>
            <c:strRef>
              <c:f>Grzegorz!$A$13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Grzegorz!$H$13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B59-490F-8725-FF537A64C23F}"/>
            </c:ext>
          </c:extLst>
        </c:ser>
        <c:ser>
          <c:idx val="10"/>
          <c:order val="10"/>
          <c:tx>
            <c:strRef>
              <c:f>Grzegorz!$A$14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Grzegorz!$H$14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59-490F-8725-FF537A64C23F}"/>
            </c:ext>
          </c:extLst>
        </c:ser>
        <c:ser>
          <c:idx val="11"/>
          <c:order val="11"/>
          <c:tx>
            <c:strRef>
              <c:f>Grzegorz!$A$15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Grzegorz!$H$15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59-490F-8725-FF537A64C23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Título del 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'Joaquín LR'!$A$4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'Joaquín LR'!$H$4</c:f>
              <c:numCache>
                <c:formatCode>0</c:formatCode>
                <c:ptCount val="1"/>
                <c:pt idx="0">
                  <c:v>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81-44B7-B1C2-F209EA93A566}"/>
            </c:ext>
          </c:extLst>
        </c:ser>
        <c:ser>
          <c:idx val="1"/>
          <c:order val="1"/>
          <c:tx>
            <c:strRef>
              <c:f>'Joaquín LR'!$A$5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'Joaquín LR'!$H$5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81-44B7-B1C2-F209EA93A566}"/>
            </c:ext>
          </c:extLst>
        </c:ser>
        <c:ser>
          <c:idx val="2"/>
          <c:order val="2"/>
          <c:tx>
            <c:strRef>
              <c:f>'Joaquín LR'!$A$6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'Joaquín LR'!$H$6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81-44B7-B1C2-F209EA93A566}"/>
            </c:ext>
          </c:extLst>
        </c:ser>
        <c:ser>
          <c:idx val="3"/>
          <c:order val="3"/>
          <c:tx>
            <c:strRef>
              <c:f>'Joaquín LR'!$A$7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'Joaquín LR'!$H$7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81-44B7-B1C2-F209EA93A566}"/>
            </c:ext>
          </c:extLst>
        </c:ser>
        <c:ser>
          <c:idx val="4"/>
          <c:order val="4"/>
          <c:tx>
            <c:strRef>
              <c:f>'Joaquín LR'!$A$8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'Joaquín LR'!$H$8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81-44B7-B1C2-F209EA93A566}"/>
            </c:ext>
          </c:extLst>
        </c:ser>
        <c:ser>
          <c:idx val="5"/>
          <c:order val="5"/>
          <c:tx>
            <c:strRef>
              <c:f>'Joaquín LR'!$A$9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'Joaquín LR'!$H$9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581-44B7-B1C2-F209EA93A566}"/>
            </c:ext>
          </c:extLst>
        </c:ser>
        <c:ser>
          <c:idx val="6"/>
          <c:order val="6"/>
          <c:tx>
            <c:strRef>
              <c:f>'Joaquín LR'!$A$10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'Joaquín LR'!$H$10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81-44B7-B1C2-F209EA93A566}"/>
            </c:ext>
          </c:extLst>
        </c:ser>
        <c:ser>
          <c:idx val="7"/>
          <c:order val="7"/>
          <c:tx>
            <c:strRef>
              <c:f>'Joaquín LR'!$A$11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'Joaquín LR'!$H$11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81-44B7-B1C2-F209EA93A566}"/>
            </c:ext>
          </c:extLst>
        </c:ser>
        <c:ser>
          <c:idx val="8"/>
          <c:order val="8"/>
          <c:tx>
            <c:strRef>
              <c:f>'Joaquín LR'!$A$12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'Joaquín LR'!$H$12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81-44B7-B1C2-F209EA93A566}"/>
            </c:ext>
          </c:extLst>
        </c:ser>
        <c:ser>
          <c:idx val="9"/>
          <c:order val="9"/>
          <c:tx>
            <c:strRef>
              <c:f>'Joaquín LR'!$A$13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'Joaquín LR'!$H$13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81-44B7-B1C2-F209EA93A566}"/>
            </c:ext>
          </c:extLst>
        </c:ser>
        <c:ser>
          <c:idx val="10"/>
          <c:order val="10"/>
          <c:tx>
            <c:strRef>
              <c:f>'Joaquín LR'!$A$14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'Joaquín LR'!$H$14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581-44B7-B1C2-F209EA93A566}"/>
            </c:ext>
          </c:extLst>
        </c:ser>
        <c:ser>
          <c:idx val="11"/>
          <c:order val="11"/>
          <c:tx>
            <c:strRef>
              <c:f>'Joaquín LR'!$A$15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'Joaquín LR'!$H$15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581-44B7-B1C2-F209EA93A5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Título del 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'José Ign MB'!$A$4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'José Ign MB'!$H$4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3-417A-BCE0-54722D6581C9}"/>
            </c:ext>
          </c:extLst>
        </c:ser>
        <c:ser>
          <c:idx val="1"/>
          <c:order val="1"/>
          <c:tx>
            <c:strRef>
              <c:f>'José Ign MB'!$A$5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'José Ign MB'!$H$5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A3-417A-BCE0-54722D6581C9}"/>
            </c:ext>
          </c:extLst>
        </c:ser>
        <c:ser>
          <c:idx val="2"/>
          <c:order val="2"/>
          <c:tx>
            <c:strRef>
              <c:f>'José Ign MB'!$A$6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'José Ign MB'!$H$6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A3-417A-BCE0-54722D6581C9}"/>
            </c:ext>
          </c:extLst>
        </c:ser>
        <c:ser>
          <c:idx val="3"/>
          <c:order val="3"/>
          <c:tx>
            <c:strRef>
              <c:f>'José Ign MB'!$A$7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'José Ign MB'!$H$7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A3-417A-BCE0-54722D6581C9}"/>
            </c:ext>
          </c:extLst>
        </c:ser>
        <c:ser>
          <c:idx val="4"/>
          <c:order val="4"/>
          <c:tx>
            <c:strRef>
              <c:f>'José Ign MB'!$A$8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'José Ign MB'!$H$8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A3-417A-BCE0-54722D6581C9}"/>
            </c:ext>
          </c:extLst>
        </c:ser>
        <c:ser>
          <c:idx val="5"/>
          <c:order val="5"/>
          <c:tx>
            <c:strRef>
              <c:f>'José Ign MB'!$A$9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'José Ign MB'!$H$9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0A3-417A-BCE0-54722D6581C9}"/>
            </c:ext>
          </c:extLst>
        </c:ser>
        <c:ser>
          <c:idx val="6"/>
          <c:order val="6"/>
          <c:tx>
            <c:strRef>
              <c:f>'José Ign MB'!$A$10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'José Ign MB'!$H$10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A3-417A-BCE0-54722D6581C9}"/>
            </c:ext>
          </c:extLst>
        </c:ser>
        <c:ser>
          <c:idx val="7"/>
          <c:order val="7"/>
          <c:tx>
            <c:strRef>
              <c:f>'José Ign MB'!$A$11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'José Ign MB'!$H$11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0A3-417A-BCE0-54722D6581C9}"/>
            </c:ext>
          </c:extLst>
        </c:ser>
        <c:ser>
          <c:idx val="8"/>
          <c:order val="8"/>
          <c:tx>
            <c:strRef>
              <c:f>'José Ign MB'!$A$12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'José Ign MB'!$H$12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0A3-417A-BCE0-54722D6581C9}"/>
            </c:ext>
          </c:extLst>
        </c:ser>
        <c:ser>
          <c:idx val="9"/>
          <c:order val="9"/>
          <c:tx>
            <c:strRef>
              <c:f>'José Ign MB'!$A$13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'José Ign MB'!$H$13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0A3-417A-BCE0-54722D6581C9}"/>
            </c:ext>
          </c:extLst>
        </c:ser>
        <c:ser>
          <c:idx val="10"/>
          <c:order val="10"/>
          <c:tx>
            <c:strRef>
              <c:f>'José Ign MB'!$A$14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'José Ign MB'!$H$14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A3-417A-BCE0-54722D6581C9}"/>
            </c:ext>
          </c:extLst>
        </c:ser>
        <c:ser>
          <c:idx val="11"/>
          <c:order val="11"/>
          <c:tx>
            <c:strRef>
              <c:f>'José Ign MB'!$A$15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'José Ign MB'!$H$15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0A3-417A-BCE0-54722D6581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Título del 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Julián!$A$4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Julián!$H$4</c:f>
              <c:numCache>
                <c:formatCode>0</c:formatCode>
                <c:ptCount val="1"/>
                <c:pt idx="0">
                  <c:v>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53-4305-8A1D-D87D6BFD67F0}"/>
            </c:ext>
          </c:extLst>
        </c:ser>
        <c:ser>
          <c:idx val="1"/>
          <c:order val="1"/>
          <c:tx>
            <c:strRef>
              <c:f>Julián!$A$5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Julián!$H$5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53-4305-8A1D-D87D6BFD67F0}"/>
            </c:ext>
          </c:extLst>
        </c:ser>
        <c:ser>
          <c:idx val="2"/>
          <c:order val="2"/>
          <c:tx>
            <c:strRef>
              <c:f>Julián!$A$6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Julián!$H$6</c:f>
              <c:numCache>
                <c:formatCode>0</c:formatCode>
                <c:ptCount val="1"/>
                <c:pt idx="0">
                  <c:v>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53-4305-8A1D-D87D6BFD67F0}"/>
            </c:ext>
          </c:extLst>
        </c:ser>
        <c:ser>
          <c:idx val="3"/>
          <c:order val="3"/>
          <c:tx>
            <c:strRef>
              <c:f>Julián!$A$7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Julián!$H$7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53-4305-8A1D-D87D6BFD67F0}"/>
            </c:ext>
          </c:extLst>
        </c:ser>
        <c:ser>
          <c:idx val="4"/>
          <c:order val="4"/>
          <c:tx>
            <c:strRef>
              <c:f>Julián!$A$8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Julián!$H$8</c:f>
              <c:numCache>
                <c:formatCode>0</c:formatCode>
                <c:ptCount val="1"/>
                <c:pt idx="0">
                  <c:v>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53-4305-8A1D-D87D6BFD67F0}"/>
            </c:ext>
          </c:extLst>
        </c:ser>
        <c:ser>
          <c:idx val="5"/>
          <c:order val="5"/>
          <c:tx>
            <c:strRef>
              <c:f>Julián!$A$9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Julián!$H$9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53-4305-8A1D-D87D6BFD67F0}"/>
            </c:ext>
          </c:extLst>
        </c:ser>
        <c:ser>
          <c:idx val="6"/>
          <c:order val="6"/>
          <c:tx>
            <c:strRef>
              <c:f>Julián!$A$10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Julián!$H$10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53-4305-8A1D-D87D6BFD67F0}"/>
            </c:ext>
          </c:extLst>
        </c:ser>
        <c:ser>
          <c:idx val="7"/>
          <c:order val="7"/>
          <c:tx>
            <c:strRef>
              <c:f>Julián!$A$11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Julián!$H$11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653-4305-8A1D-D87D6BFD67F0}"/>
            </c:ext>
          </c:extLst>
        </c:ser>
        <c:ser>
          <c:idx val="8"/>
          <c:order val="8"/>
          <c:tx>
            <c:strRef>
              <c:f>Julián!$A$12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Julián!$H$12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53-4305-8A1D-D87D6BFD67F0}"/>
            </c:ext>
          </c:extLst>
        </c:ser>
        <c:ser>
          <c:idx val="9"/>
          <c:order val="9"/>
          <c:tx>
            <c:strRef>
              <c:f>Julián!$A$13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Julián!$H$13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653-4305-8A1D-D87D6BFD67F0}"/>
            </c:ext>
          </c:extLst>
        </c:ser>
        <c:ser>
          <c:idx val="10"/>
          <c:order val="10"/>
          <c:tx>
            <c:strRef>
              <c:f>Julián!$A$14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Julián!$H$14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653-4305-8A1D-D87D6BFD67F0}"/>
            </c:ext>
          </c:extLst>
        </c:ser>
        <c:ser>
          <c:idx val="11"/>
          <c:order val="11"/>
          <c:tx>
            <c:strRef>
              <c:f>Julián!$A$15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Julián!$H$15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53-4305-8A1D-D87D6BFD67F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Javier López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López!$A$4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López!$H$4</c:f>
              <c:numCache>
                <c:formatCode>0</c:formatCode>
                <c:ptCount val="1"/>
                <c:pt idx="0">
                  <c:v>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17-4C9A-A03B-2773E83BF2A1}"/>
            </c:ext>
          </c:extLst>
        </c:ser>
        <c:ser>
          <c:idx val="1"/>
          <c:order val="1"/>
          <c:tx>
            <c:strRef>
              <c:f>López!$A$5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López!$H$5</c:f>
              <c:numCache>
                <c:formatCode>0</c:formatCode>
                <c:ptCount val="1"/>
                <c:pt idx="0">
                  <c:v>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17-4C9A-A03B-2773E83BF2A1}"/>
            </c:ext>
          </c:extLst>
        </c:ser>
        <c:ser>
          <c:idx val="2"/>
          <c:order val="2"/>
          <c:tx>
            <c:strRef>
              <c:f>López!$A$6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López!$H$6</c:f>
              <c:numCache>
                <c:formatCode>0</c:formatCode>
                <c:ptCount val="1"/>
                <c:pt idx="0">
                  <c:v>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17-4C9A-A03B-2773E83BF2A1}"/>
            </c:ext>
          </c:extLst>
        </c:ser>
        <c:ser>
          <c:idx val="3"/>
          <c:order val="3"/>
          <c:tx>
            <c:strRef>
              <c:f>López!$A$7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López!$H$7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17-4C9A-A03B-2773E83BF2A1}"/>
            </c:ext>
          </c:extLst>
        </c:ser>
        <c:ser>
          <c:idx val="4"/>
          <c:order val="4"/>
          <c:tx>
            <c:strRef>
              <c:f>López!$A$8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López!$H$8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17-4C9A-A03B-2773E83BF2A1}"/>
            </c:ext>
          </c:extLst>
        </c:ser>
        <c:ser>
          <c:idx val="5"/>
          <c:order val="5"/>
          <c:tx>
            <c:strRef>
              <c:f>López!$A$9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López!$H$9</c:f>
              <c:numCache>
                <c:formatCode>0</c:formatCode>
                <c:ptCount val="1"/>
                <c:pt idx="0">
                  <c:v>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817-4C9A-A03B-2773E83BF2A1}"/>
            </c:ext>
          </c:extLst>
        </c:ser>
        <c:ser>
          <c:idx val="6"/>
          <c:order val="6"/>
          <c:tx>
            <c:strRef>
              <c:f>López!$A$10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López!$H$10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17-4C9A-A03B-2773E83BF2A1}"/>
            </c:ext>
          </c:extLst>
        </c:ser>
        <c:ser>
          <c:idx val="7"/>
          <c:order val="7"/>
          <c:tx>
            <c:strRef>
              <c:f>López!$A$11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López!$H$11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817-4C9A-A03B-2773E83BF2A1}"/>
            </c:ext>
          </c:extLst>
        </c:ser>
        <c:ser>
          <c:idx val="8"/>
          <c:order val="8"/>
          <c:tx>
            <c:strRef>
              <c:f>López!$A$12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López!$H$12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817-4C9A-A03B-2773E83BF2A1}"/>
            </c:ext>
          </c:extLst>
        </c:ser>
        <c:ser>
          <c:idx val="9"/>
          <c:order val="9"/>
          <c:tx>
            <c:strRef>
              <c:f>López!$A$13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López!$H$13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817-4C9A-A03B-2773E83BF2A1}"/>
            </c:ext>
          </c:extLst>
        </c:ser>
        <c:ser>
          <c:idx val="10"/>
          <c:order val="10"/>
          <c:tx>
            <c:strRef>
              <c:f>López!$A$14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López!$H$14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817-4C9A-A03B-2773E83BF2A1}"/>
            </c:ext>
          </c:extLst>
        </c:ser>
        <c:ser>
          <c:idx val="11"/>
          <c:order val="11"/>
          <c:tx>
            <c:strRef>
              <c:f>López!$A$15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López!$H$15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817-4C9A-A03B-2773E83BF2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Montserrat Fuente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Montse!$A$4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Montse!$H$4</c:f>
              <c:numCache>
                <c:formatCode>0</c:formatCode>
                <c:ptCount val="1"/>
                <c:pt idx="0">
                  <c:v>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5-4BB7-86BD-D43A5C6A921D}"/>
            </c:ext>
          </c:extLst>
        </c:ser>
        <c:ser>
          <c:idx val="1"/>
          <c:order val="1"/>
          <c:tx>
            <c:strRef>
              <c:f>Montse!$A$5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D5-4BB7-86BD-D43A5C6A921D}"/>
            </c:ext>
          </c:extLst>
        </c:ser>
        <c:ser>
          <c:idx val="2"/>
          <c:order val="2"/>
          <c:tx>
            <c:strRef>
              <c:f>Montse!$A$6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D5-4BB7-86BD-D43A5C6A921D}"/>
            </c:ext>
          </c:extLst>
        </c:ser>
        <c:ser>
          <c:idx val="3"/>
          <c:order val="3"/>
          <c:tx>
            <c:strRef>
              <c:f>Montse!$A$7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Montse!$H$7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D5-4BB7-86BD-D43A5C6A921D}"/>
            </c:ext>
          </c:extLst>
        </c:ser>
        <c:ser>
          <c:idx val="4"/>
          <c:order val="4"/>
          <c:tx>
            <c:strRef>
              <c:f>Montse!$A$8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D5-4BB7-86BD-D43A5C6A921D}"/>
            </c:ext>
          </c:extLst>
        </c:ser>
        <c:ser>
          <c:idx val="5"/>
          <c:order val="5"/>
          <c:tx>
            <c:strRef>
              <c:f>Montse!$A$9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Montse!$H$9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D5-4BB7-86BD-D43A5C6A921D}"/>
            </c:ext>
          </c:extLst>
        </c:ser>
        <c:ser>
          <c:idx val="6"/>
          <c:order val="6"/>
          <c:tx>
            <c:strRef>
              <c:f>Montse!$A$10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CD5-4BB7-86BD-D43A5C6A921D}"/>
            </c:ext>
          </c:extLst>
        </c:ser>
        <c:ser>
          <c:idx val="7"/>
          <c:order val="7"/>
          <c:tx>
            <c:strRef>
              <c:f>Montse!$A$11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CD5-4BB7-86BD-D43A5C6A921D}"/>
            </c:ext>
          </c:extLst>
        </c:ser>
        <c:ser>
          <c:idx val="8"/>
          <c:order val="8"/>
          <c:tx>
            <c:strRef>
              <c:f>Montse!$A$12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CD5-4BB7-86BD-D43A5C6A921D}"/>
            </c:ext>
          </c:extLst>
        </c:ser>
        <c:ser>
          <c:idx val="9"/>
          <c:order val="9"/>
          <c:tx>
            <c:strRef>
              <c:f>Montse!$A$13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D5-4BB7-86BD-D43A5C6A921D}"/>
            </c:ext>
          </c:extLst>
        </c:ser>
        <c:ser>
          <c:idx val="10"/>
          <c:order val="10"/>
          <c:tx>
            <c:strRef>
              <c:f>Montse!$A$14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CD5-4BB7-86BD-D43A5C6A921D}"/>
            </c:ext>
          </c:extLst>
        </c:ser>
        <c:ser>
          <c:idx val="11"/>
          <c:order val="11"/>
          <c:tx>
            <c:strRef>
              <c:f>Montse!$A$15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CD5-4BB7-86BD-D43A5C6A921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Pablo Muñoz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Pablo!$A$4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Pablo!$H$4</c:f>
              <c:numCache>
                <c:formatCode>0</c:formatCode>
                <c:ptCount val="1"/>
                <c:pt idx="0">
                  <c:v>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1B-4CC1-9185-BD317C253332}"/>
            </c:ext>
          </c:extLst>
        </c:ser>
        <c:ser>
          <c:idx val="1"/>
          <c:order val="1"/>
          <c:tx>
            <c:strRef>
              <c:f>Pablo!$A$5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Pablo!$H$5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1B-4CC1-9185-BD317C253332}"/>
            </c:ext>
          </c:extLst>
        </c:ser>
        <c:ser>
          <c:idx val="2"/>
          <c:order val="2"/>
          <c:tx>
            <c:strRef>
              <c:f>Pablo!$A$6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Pablo!$H$6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1B-4CC1-9185-BD317C253332}"/>
            </c:ext>
          </c:extLst>
        </c:ser>
        <c:ser>
          <c:idx val="3"/>
          <c:order val="3"/>
          <c:tx>
            <c:strRef>
              <c:f>Pablo!$A$7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Pablo!$H$7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1B-4CC1-9185-BD317C253332}"/>
            </c:ext>
          </c:extLst>
        </c:ser>
        <c:ser>
          <c:idx val="4"/>
          <c:order val="4"/>
          <c:tx>
            <c:strRef>
              <c:f>Pablo!$A$8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Pablo!$H$8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1B-4CC1-9185-BD317C253332}"/>
            </c:ext>
          </c:extLst>
        </c:ser>
        <c:ser>
          <c:idx val="5"/>
          <c:order val="5"/>
          <c:tx>
            <c:strRef>
              <c:f>Pablo!$A$9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Pablo!$H$9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1B-4CC1-9185-BD317C253332}"/>
            </c:ext>
          </c:extLst>
        </c:ser>
        <c:ser>
          <c:idx val="6"/>
          <c:order val="6"/>
          <c:tx>
            <c:strRef>
              <c:f>Pablo!$A$10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Pablo!$H$10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1B-4CC1-9185-BD317C253332}"/>
            </c:ext>
          </c:extLst>
        </c:ser>
        <c:ser>
          <c:idx val="7"/>
          <c:order val="7"/>
          <c:tx>
            <c:strRef>
              <c:f>Pablo!$A$11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Pablo!$H$11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71B-4CC1-9185-BD317C253332}"/>
            </c:ext>
          </c:extLst>
        </c:ser>
        <c:ser>
          <c:idx val="8"/>
          <c:order val="8"/>
          <c:tx>
            <c:strRef>
              <c:f>Pablo!$A$12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Pablo!$H$12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1B-4CC1-9185-BD317C253332}"/>
            </c:ext>
          </c:extLst>
        </c:ser>
        <c:ser>
          <c:idx val="9"/>
          <c:order val="9"/>
          <c:tx>
            <c:strRef>
              <c:f>Pablo!$A$13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Pablo!$H$13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1B-4CC1-9185-BD317C253332}"/>
            </c:ext>
          </c:extLst>
        </c:ser>
        <c:ser>
          <c:idx val="10"/>
          <c:order val="10"/>
          <c:tx>
            <c:strRef>
              <c:f>Pablo!$A$14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Pablo!$H$14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1B-4CC1-9185-BD317C253332}"/>
            </c:ext>
          </c:extLst>
        </c:ser>
        <c:ser>
          <c:idx val="11"/>
          <c:order val="11"/>
          <c:tx>
            <c:strRef>
              <c:f>Pablo!$A$15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Pablo!$H$15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1B-4CC1-9185-BD317C2533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Eduardo Panisello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Panisello!$A$4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Panisello!$H$4</c:f>
              <c:numCache>
                <c:formatCode>0</c:formatCode>
                <c:ptCount val="1"/>
                <c:pt idx="0">
                  <c:v>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9-4D80-9042-D56981C9608E}"/>
            </c:ext>
          </c:extLst>
        </c:ser>
        <c:ser>
          <c:idx val="1"/>
          <c:order val="1"/>
          <c:tx>
            <c:strRef>
              <c:f>Panisello!$A$5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Panisello!$H$5</c:f>
              <c:numCache>
                <c:formatCode>0</c:formatCode>
                <c:ptCount val="1"/>
                <c:pt idx="0">
                  <c:v>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C9-4D80-9042-D56981C9608E}"/>
            </c:ext>
          </c:extLst>
        </c:ser>
        <c:ser>
          <c:idx val="2"/>
          <c:order val="2"/>
          <c:tx>
            <c:strRef>
              <c:f>Panisello!$A$6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Panisello!$H$6</c:f>
              <c:numCache>
                <c:formatCode>0</c:formatCode>
                <c:ptCount val="1"/>
                <c:pt idx="0">
                  <c:v>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C9-4D80-9042-D56981C9608E}"/>
            </c:ext>
          </c:extLst>
        </c:ser>
        <c:ser>
          <c:idx val="3"/>
          <c:order val="3"/>
          <c:tx>
            <c:strRef>
              <c:f>Panisello!$A$7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Panisello!$H$7</c:f>
              <c:numCache>
                <c:formatCode>0</c:formatCode>
                <c:ptCount val="1"/>
                <c:pt idx="0">
                  <c:v>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C9-4D80-9042-D56981C9608E}"/>
            </c:ext>
          </c:extLst>
        </c:ser>
        <c:ser>
          <c:idx val="4"/>
          <c:order val="4"/>
          <c:tx>
            <c:strRef>
              <c:f>Panisello!$A$8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Panisello!$H$8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C9-4D80-9042-D56981C9608E}"/>
            </c:ext>
          </c:extLst>
        </c:ser>
        <c:ser>
          <c:idx val="5"/>
          <c:order val="5"/>
          <c:tx>
            <c:strRef>
              <c:f>Panisello!$A$9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Panisello!$H$9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8C9-4D80-9042-D56981C9608E}"/>
            </c:ext>
          </c:extLst>
        </c:ser>
        <c:ser>
          <c:idx val="6"/>
          <c:order val="6"/>
          <c:tx>
            <c:strRef>
              <c:f>Panisello!$A$10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Panisello!$H$10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C9-4D80-9042-D56981C9608E}"/>
            </c:ext>
          </c:extLst>
        </c:ser>
        <c:ser>
          <c:idx val="7"/>
          <c:order val="7"/>
          <c:tx>
            <c:strRef>
              <c:f>Panisello!$A$11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Panisello!$H$11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8C9-4D80-9042-D56981C9608E}"/>
            </c:ext>
          </c:extLst>
        </c:ser>
        <c:ser>
          <c:idx val="8"/>
          <c:order val="8"/>
          <c:tx>
            <c:strRef>
              <c:f>Panisello!$A$12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Panisello!$H$12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8C9-4D80-9042-D56981C9608E}"/>
            </c:ext>
          </c:extLst>
        </c:ser>
        <c:ser>
          <c:idx val="9"/>
          <c:order val="9"/>
          <c:tx>
            <c:strRef>
              <c:f>Panisello!$A$13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Panisello!$H$13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C9-4D80-9042-D56981C9608E}"/>
            </c:ext>
          </c:extLst>
        </c:ser>
        <c:ser>
          <c:idx val="10"/>
          <c:order val="10"/>
          <c:tx>
            <c:strRef>
              <c:f>Panisello!$A$14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Panisello!$H$14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C9-4D80-9042-D56981C9608E}"/>
            </c:ext>
          </c:extLst>
        </c:ser>
        <c:ser>
          <c:idx val="11"/>
          <c:order val="11"/>
          <c:tx>
            <c:strRef>
              <c:f>Panisello!$A$15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Panisello!$H$15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8C9-4D80-9042-D56981C9608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Título del 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Andrés!$A$4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Andrés!$H$4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2D-43A9-899C-5D9BA0BA6F58}"/>
            </c:ext>
          </c:extLst>
        </c:ser>
        <c:ser>
          <c:idx val="1"/>
          <c:order val="1"/>
          <c:tx>
            <c:strRef>
              <c:f>Andrés!$A$5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Andrés!$H$5</c:f>
              <c:numCache>
                <c:formatCode>0</c:formatCode>
                <c:ptCount val="1"/>
                <c:pt idx="0">
                  <c:v>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2D-43A9-899C-5D9BA0BA6F58}"/>
            </c:ext>
          </c:extLst>
        </c:ser>
        <c:ser>
          <c:idx val="2"/>
          <c:order val="2"/>
          <c:tx>
            <c:strRef>
              <c:f>Andrés!$A$6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Andrés!$H$6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2D-43A9-899C-5D9BA0BA6F58}"/>
            </c:ext>
          </c:extLst>
        </c:ser>
        <c:ser>
          <c:idx val="3"/>
          <c:order val="3"/>
          <c:tx>
            <c:strRef>
              <c:f>Andrés!$A$7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Andrés!$H$7</c:f>
              <c:numCache>
                <c:formatCode>0</c:formatCode>
                <c:ptCount val="1"/>
                <c:pt idx="0">
                  <c:v>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2D-43A9-899C-5D9BA0BA6F58}"/>
            </c:ext>
          </c:extLst>
        </c:ser>
        <c:ser>
          <c:idx val="4"/>
          <c:order val="4"/>
          <c:tx>
            <c:strRef>
              <c:f>Andrés!$A$8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Andrés!$H$8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2D-43A9-899C-5D9BA0BA6F58}"/>
            </c:ext>
          </c:extLst>
        </c:ser>
        <c:ser>
          <c:idx val="5"/>
          <c:order val="5"/>
          <c:tx>
            <c:strRef>
              <c:f>Andrés!$A$9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Andrés!$H$9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2D-43A9-899C-5D9BA0BA6F58}"/>
            </c:ext>
          </c:extLst>
        </c:ser>
        <c:ser>
          <c:idx val="6"/>
          <c:order val="6"/>
          <c:tx>
            <c:strRef>
              <c:f>Andrés!$A$10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Andrés!$H$10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2D-43A9-899C-5D9BA0BA6F58}"/>
            </c:ext>
          </c:extLst>
        </c:ser>
        <c:ser>
          <c:idx val="7"/>
          <c:order val="7"/>
          <c:tx>
            <c:strRef>
              <c:f>Andrés!$A$11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Andrés!$H$11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42D-43A9-899C-5D9BA0BA6F58}"/>
            </c:ext>
          </c:extLst>
        </c:ser>
        <c:ser>
          <c:idx val="8"/>
          <c:order val="8"/>
          <c:tx>
            <c:strRef>
              <c:f>Andrés!$A$12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Andrés!$H$12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2D-43A9-899C-5D9BA0BA6F58}"/>
            </c:ext>
          </c:extLst>
        </c:ser>
        <c:ser>
          <c:idx val="9"/>
          <c:order val="9"/>
          <c:tx>
            <c:strRef>
              <c:f>Andrés!$A$13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Andrés!$H$13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42D-43A9-899C-5D9BA0BA6F58}"/>
            </c:ext>
          </c:extLst>
        </c:ser>
        <c:ser>
          <c:idx val="10"/>
          <c:order val="10"/>
          <c:tx>
            <c:strRef>
              <c:f>Andrés!$A$14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Andrés!$H$14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2D-43A9-899C-5D9BA0BA6F58}"/>
            </c:ext>
          </c:extLst>
        </c:ser>
        <c:ser>
          <c:idx val="11"/>
          <c:order val="11"/>
          <c:tx>
            <c:strRef>
              <c:f>Andrés!$A$15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Andrés!$H$15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42D-43A9-899C-5D9BA0BA6F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Título del 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Montse!$A$4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Montse!$H$4</c:f>
              <c:numCache>
                <c:formatCode>0</c:formatCode>
                <c:ptCount val="1"/>
                <c:pt idx="0">
                  <c:v>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1-48D4-B216-02A7AC0D13B8}"/>
            </c:ext>
          </c:extLst>
        </c:ser>
        <c:ser>
          <c:idx val="1"/>
          <c:order val="1"/>
          <c:tx>
            <c:strRef>
              <c:f>Montse!$A$5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1-48D4-B216-02A7AC0D13B8}"/>
            </c:ext>
          </c:extLst>
        </c:ser>
        <c:ser>
          <c:idx val="2"/>
          <c:order val="2"/>
          <c:tx>
            <c:strRef>
              <c:f>Montse!$A$6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61-48D4-B216-02A7AC0D13B8}"/>
            </c:ext>
          </c:extLst>
        </c:ser>
        <c:ser>
          <c:idx val="3"/>
          <c:order val="3"/>
          <c:tx>
            <c:strRef>
              <c:f>Montse!$A$7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Montse!$H$7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61-48D4-B216-02A7AC0D13B8}"/>
            </c:ext>
          </c:extLst>
        </c:ser>
        <c:ser>
          <c:idx val="4"/>
          <c:order val="4"/>
          <c:tx>
            <c:strRef>
              <c:f>Montse!$A$8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61-48D4-B216-02A7AC0D13B8}"/>
            </c:ext>
          </c:extLst>
        </c:ser>
        <c:ser>
          <c:idx val="5"/>
          <c:order val="5"/>
          <c:tx>
            <c:strRef>
              <c:f>Montse!$A$9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Montse!$H$9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861-48D4-B216-02A7AC0D13B8}"/>
            </c:ext>
          </c:extLst>
        </c:ser>
        <c:ser>
          <c:idx val="6"/>
          <c:order val="6"/>
          <c:tx>
            <c:strRef>
              <c:f>Montse!$A$10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861-48D4-B216-02A7AC0D13B8}"/>
            </c:ext>
          </c:extLst>
        </c:ser>
        <c:ser>
          <c:idx val="7"/>
          <c:order val="7"/>
          <c:tx>
            <c:strRef>
              <c:f>Montse!$A$11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861-48D4-B216-02A7AC0D13B8}"/>
            </c:ext>
          </c:extLst>
        </c:ser>
        <c:ser>
          <c:idx val="8"/>
          <c:order val="8"/>
          <c:tx>
            <c:strRef>
              <c:f>Montse!$A$12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861-48D4-B216-02A7AC0D13B8}"/>
            </c:ext>
          </c:extLst>
        </c:ser>
        <c:ser>
          <c:idx val="9"/>
          <c:order val="9"/>
          <c:tx>
            <c:strRef>
              <c:f>Montse!$A$13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861-48D4-B216-02A7AC0D13B8}"/>
            </c:ext>
          </c:extLst>
        </c:ser>
        <c:ser>
          <c:idx val="10"/>
          <c:order val="10"/>
          <c:tx>
            <c:strRef>
              <c:f>Montse!$A$14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861-48D4-B216-02A7AC0D13B8}"/>
            </c:ext>
          </c:extLst>
        </c:ser>
        <c:ser>
          <c:idx val="11"/>
          <c:order val="11"/>
          <c:tx>
            <c:strRef>
              <c:f>Montse!$A$15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Montse!$H$15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861-48D4-B216-02A7AC0D13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Título del 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Arguedas!$A$4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Arguedas!$H$4</c:f>
              <c:numCache>
                <c:formatCode>0</c:formatCode>
                <c:ptCount val="1"/>
                <c:pt idx="0">
                  <c:v>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E8-4C4C-BB93-4296E280C451}"/>
            </c:ext>
          </c:extLst>
        </c:ser>
        <c:ser>
          <c:idx val="1"/>
          <c:order val="1"/>
          <c:tx>
            <c:strRef>
              <c:f>Arguedas!$A$5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Arguedas!$H$5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E8-4C4C-BB93-4296E280C451}"/>
            </c:ext>
          </c:extLst>
        </c:ser>
        <c:ser>
          <c:idx val="2"/>
          <c:order val="2"/>
          <c:tx>
            <c:strRef>
              <c:f>Arguedas!$A$6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Arguedas!$H$6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E8-4C4C-BB93-4296E280C451}"/>
            </c:ext>
          </c:extLst>
        </c:ser>
        <c:ser>
          <c:idx val="3"/>
          <c:order val="3"/>
          <c:tx>
            <c:strRef>
              <c:f>Arguedas!$A$7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Arguedas!$H$7</c:f>
              <c:numCache>
                <c:formatCode>0</c:formatCode>
                <c:ptCount val="1"/>
                <c:pt idx="0">
                  <c:v>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E8-4C4C-BB93-4296E280C451}"/>
            </c:ext>
          </c:extLst>
        </c:ser>
        <c:ser>
          <c:idx val="4"/>
          <c:order val="4"/>
          <c:tx>
            <c:strRef>
              <c:f>Arguedas!$A$8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Arguedas!$H$8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E8-4C4C-BB93-4296E280C451}"/>
            </c:ext>
          </c:extLst>
        </c:ser>
        <c:ser>
          <c:idx val="5"/>
          <c:order val="5"/>
          <c:tx>
            <c:strRef>
              <c:f>Arguedas!$A$9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Arguedas!$H$9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E8-4C4C-BB93-4296E280C451}"/>
            </c:ext>
          </c:extLst>
        </c:ser>
        <c:ser>
          <c:idx val="6"/>
          <c:order val="6"/>
          <c:tx>
            <c:strRef>
              <c:f>Arguedas!$A$10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Arguedas!$H$10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E8-4C4C-BB93-4296E280C451}"/>
            </c:ext>
          </c:extLst>
        </c:ser>
        <c:ser>
          <c:idx val="7"/>
          <c:order val="7"/>
          <c:tx>
            <c:strRef>
              <c:f>Arguedas!$A$11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Arguedas!$H$11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BE8-4C4C-BB93-4296E280C451}"/>
            </c:ext>
          </c:extLst>
        </c:ser>
        <c:ser>
          <c:idx val="8"/>
          <c:order val="8"/>
          <c:tx>
            <c:strRef>
              <c:f>Arguedas!$A$12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Arguedas!$H$12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E8-4C4C-BB93-4296E280C451}"/>
            </c:ext>
          </c:extLst>
        </c:ser>
        <c:ser>
          <c:idx val="9"/>
          <c:order val="9"/>
          <c:tx>
            <c:strRef>
              <c:f>Arguedas!$A$13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Arguedas!$H$13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E8-4C4C-BB93-4296E280C451}"/>
            </c:ext>
          </c:extLst>
        </c:ser>
        <c:ser>
          <c:idx val="10"/>
          <c:order val="10"/>
          <c:tx>
            <c:strRef>
              <c:f>Arguedas!$A$14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Arguedas!$H$14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BE8-4C4C-BB93-4296E280C451}"/>
            </c:ext>
          </c:extLst>
        </c:ser>
        <c:ser>
          <c:idx val="11"/>
          <c:order val="11"/>
          <c:tx>
            <c:strRef>
              <c:f>Arguedas!$A$15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Arguedas!$H$15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BE8-4C4C-BB93-4296E280C45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Ramón Arjona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Arjona!$A$4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Arjona!$H$4</c:f>
              <c:numCache>
                <c:formatCode>0</c:formatCode>
                <c:ptCount val="1"/>
                <c:pt idx="0">
                  <c:v>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03-4F5A-B5C8-33E5E317336D}"/>
            </c:ext>
          </c:extLst>
        </c:ser>
        <c:ser>
          <c:idx val="1"/>
          <c:order val="1"/>
          <c:tx>
            <c:strRef>
              <c:f>Arjona!$A$5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Arjona!$H$5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03-4F5A-B5C8-33E5E317336D}"/>
            </c:ext>
          </c:extLst>
        </c:ser>
        <c:ser>
          <c:idx val="2"/>
          <c:order val="2"/>
          <c:tx>
            <c:strRef>
              <c:f>Arjona!$A$6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Arjona!$H$6</c:f>
              <c:numCache>
                <c:formatCode>0</c:formatCode>
                <c:ptCount val="1"/>
                <c:pt idx="0">
                  <c:v>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03-4F5A-B5C8-33E5E317336D}"/>
            </c:ext>
          </c:extLst>
        </c:ser>
        <c:ser>
          <c:idx val="3"/>
          <c:order val="3"/>
          <c:tx>
            <c:strRef>
              <c:f>Arjona!$A$7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Arjona!$H$7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03-4F5A-B5C8-33E5E317336D}"/>
            </c:ext>
          </c:extLst>
        </c:ser>
        <c:ser>
          <c:idx val="4"/>
          <c:order val="4"/>
          <c:tx>
            <c:strRef>
              <c:f>Arjona!$A$8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Arjona!$H$8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03-4F5A-B5C8-33E5E317336D}"/>
            </c:ext>
          </c:extLst>
        </c:ser>
        <c:ser>
          <c:idx val="5"/>
          <c:order val="5"/>
          <c:tx>
            <c:strRef>
              <c:f>Arjona!$A$9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Arjona!$H$9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03-4F5A-B5C8-33E5E317336D}"/>
            </c:ext>
          </c:extLst>
        </c:ser>
        <c:ser>
          <c:idx val="6"/>
          <c:order val="6"/>
          <c:tx>
            <c:strRef>
              <c:f>Arjona!$A$10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Arjona!$H$10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03-4F5A-B5C8-33E5E317336D}"/>
            </c:ext>
          </c:extLst>
        </c:ser>
        <c:ser>
          <c:idx val="7"/>
          <c:order val="7"/>
          <c:tx>
            <c:strRef>
              <c:f>Arjona!$A$11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Arjona!$H$11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803-4F5A-B5C8-33E5E317336D}"/>
            </c:ext>
          </c:extLst>
        </c:ser>
        <c:ser>
          <c:idx val="8"/>
          <c:order val="8"/>
          <c:tx>
            <c:strRef>
              <c:f>Arjona!$A$12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Arjona!$H$12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03-4F5A-B5C8-33E5E317336D}"/>
            </c:ext>
          </c:extLst>
        </c:ser>
        <c:ser>
          <c:idx val="9"/>
          <c:order val="9"/>
          <c:tx>
            <c:strRef>
              <c:f>Arjona!$A$13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Arjona!$H$13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3-4F5A-B5C8-33E5E317336D}"/>
            </c:ext>
          </c:extLst>
        </c:ser>
        <c:ser>
          <c:idx val="10"/>
          <c:order val="10"/>
          <c:tx>
            <c:strRef>
              <c:f>Arjona!$A$14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Arjona!$H$14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803-4F5A-B5C8-33E5E317336D}"/>
            </c:ext>
          </c:extLst>
        </c:ser>
        <c:ser>
          <c:idx val="11"/>
          <c:order val="11"/>
          <c:tx>
            <c:strRef>
              <c:f>Arjona!$A$15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Arjona!$H$15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03-4F5A-B5C8-33E5E317336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Francisco Arriaga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Arriaga!$A$4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Arriaga!$H$4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E8-4A80-899A-F6651ED68D27}"/>
            </c:ext>
          </c:extLst>
        </c:ser>
        <c:ser>
          <c:idx val="1"/>
          <c:order val="1"/>
          <c:tx>
            <c:strRef>
              <c:f>Arriaga!$A$5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Arriaga!$H$5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E8-4A80-899A-F6651ED68D27}"/>
            </c:ext>
          </c:extLst>
        </c:ser>
        <c:ser>
          <c:idx val="2"/>
          <c:order val="2"/>
          <c:tx>
            <c:strRef>
              <c:f>Arriaga!$A$6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Arriaga!$H$6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E8-4A80-899A-F6651ED68D27}"/>
            </c:ext>
          </c:extLst>
        </c:ser>
        <c:ser>
          <c:idx val="3"/>
          <c:order val="3"/>
          <c:tx>
            <c:strRef>
              <c:f>Arriaga!$A$7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Arriaga!$H$7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E8-4A80-899A-F6651ED68D27}"/>
            </c:ext>
          </c:extLst>
        </c:ser>
        <c:ser>
          <c:idx val="4"/>
          <c:order val="4"/>
          <c:tx>
            <c:strRef>
              <c:f>Arriaga!$A$8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Arriaga!$H$8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E8-4A80-899A-F6651ED68D27}"/>
            </c:ext>
          </c:extLst>
        </c:ser>
        <c:ser>
          <c:idx val="5"/>
          <c:order val="5"/>
          <c:tx>
            <c:strRef>
              <c:f>Arriaga!$A$9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Arriaga!$H$9</c:f>
              <c:numCache>
                <c:formatCode>0</c:formatCode>
                <c:ptCount val="1"/>
                <c:pt idx="0">
                  <c:v>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E8-4A80-899A-F6651ED68D27}"/>
            </c:ext>
          </c:extLst>
        </c:ser>
        <c:ser>
          <c:idx val="6"/>
          <c:order val="6"/>
          <c:tx>
            <c:strRef>
              <c:f>Arriaga!$A$10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Arriaga!$H$10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5E8-4A80-899A-F6651ED68D27}"/>
            </c:ext>
          </c:extLst>
        </c:ser>
        <c:ser>
          <c:idx val="7"/>
          <c:order val="7"/>
          <c:tx>
            <c:strRef>
              <c:f>Arriaga!$A$11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Arriaga!$H$11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5E8-4A80-899A-F6651ED68D27}"/>
            </c:ext>
          </c:extLst>
        </c:ser>
        <c:ser>
          <c:idx val="8"/>
          <c:order val="8"/>
          <c:tx>
            <c:strRef>
              <c:f>Arriaga!$A$12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Arriaga!$H$12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E8-4A80-899A-F6651ED68D27}"/>
            </c:ext>
          </c:extLst>
        </c:ser>
        <c:ser>
          <c:idx val="9"/>
          <c:order val="9"/>
          <c:tx>
            <c:strRef>
              <c:f>Arriaga!$A$13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Arriaga!$H$13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5E8-4A80-899A-F6651ED68D27}"/>
            </c:ext>
          </c:extLst>
        </c:ser>
        <c:ser>
          <c:idx val="10"/>
          <c:order val="10"/>
          <c:tx>
            <c:strRef>
              <c:f>Arriaga!$A$14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Arriaga!$H$14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E8-4A80-899A-F6651ED68D27}"/>
            </c:ext>
          </c:extLst>
        </c:ser>
        <c:ser>
          <c:idx val="11"/>
          <c:order val="11"/>
          <c:tx>
            <c:strRef>
              <c:f>Arriaga!$A$15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Arriaga!$H$15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E8-4A80-899A-F6651ED68D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Título del 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Bañeza!$A$4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Bañeza!$H$4</c:f>
              <c:numCache>
                <c:formatCode>0</c:formatCode>
                <c:ptCount val="1"/>
                <c:pt idx="0">
                  <c:v>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91-489B-922C-FEC3C87D4FD4}"/>
            </c:ext>
          </c:extLst>
        </c:ser>
        <c:ser>
          <c:idx val="1"/>
          <c:order val="1"/>
          <c:tx>
            <c:strRef>
              <c:f>Bañeza!$A$5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Bañeza!$H$5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91-489B-922C-FEC3C87D4FD4}"/>
            </c:ext>
          </c:extLst>
        </c:ser>
        <c:ser>
          <c:idx val="2"/>
          <c:order val="2"/>
          <c:tx>
            <c:strRef>
              <c:f>Bañeza!$A$6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Bañeza!$H$6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91-489B-922C-FEC3C87D4FD4}"/>
            </c:ext>
          </c:extLst>
        </c:ser>
        <c:ser>
          <c:idx val="3"/>
          <c:order val="3"/>
          <c:tx>
            <c:strRef>
              <c:f>Bañeza!$A$7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Bañeza!$H$7</c:f>
              <c:numCache>
                <c:formatCode>0</c:formatCode>
                <c:ptCount val="1"/>
                <c:pt idx="0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91-489B-922C-FEC3C87D4FD4}"/>
            </c:ext>
          </c:extLst>
        </c:ser>
        <c:ser>
          <c:idx val="4"/>
          <c:order val="4"/>
          <c:tx>
            <c:strRef>
              <c:f>Bañeza!$A$8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Bañeza!$H$8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91-489B-922C-FEC3C87D4FD4}"/>
            </c:ext>
          </c:extLst>
        </c:ser>
        <c:ser>
          <c:idx val="5"/>
          <c:order val="5"/>
          <c:tx>
            <c:strRef>
              <c:f>Bañeza!$A$9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Bañeza!$H$9</c:f>
              <c:numCache>
                <c:formatCode>0</c:formatCode>
                <c:ptCount val="1"/>
                <c:pt idx="0">
                  <c:v>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91-489B-922C-FEC3C87D4FD4}"/>
            </c:ext>
          </c:extLst>
        </c:ser>
        <c:ser>
          <c:idx val="6"/>
          <c:order val="6"/>
          <c:tx>
            <c:strRef>
              <c:f>Bañeza!$A$10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Bañeza!$H$10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91-489B-922C-FEC3C87D4FD4}"/>
            </c:ext>
          </c:extLst>
        </c:ser>
        <c:ser>
          <c:idx val="7"/>
          <c:order val="7"/>
          <c:tx>
            <c:strRef>
              <c:f>Bañeza!$A$11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Bañeza!$H$11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A91-489B-922C-FEC3C87D4FD4}"/>
            </c:ext>
          </c:extLst>
        </c:ser>
        <c:ser>
          <c:idx val="8"/>
          <c:order val="8"/>
          <c:tx>
            <c:strRef>
              <c:f>Bañeza!$A$12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Bañeza!$H$12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A91-489B-922C-FEC3C87D4FD4}"/>
            </c:ext>
          </c:extLst>
        </c:ser>
        <c:ser>
          <c:idx val="9"/>
          <c:order val="9"/>
          <c:tx>
            <c:strRef>
              <c:f>Bañeza!$A$13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Bañeza!$H$13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A91-489B-922C-FEC3C87D4FD4}"/>
            </c:ext>
          </c:extLst>
        </c:ser>
        <c:ser>
          <c:idx val="10"/>
          <c:order val="10"/>
          <c:tx>
            <c:strRef>
              <c:f>Bañeza!$A$14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Bañeza!$H$14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A91-489B-922C-FEC3C87D4FD4}"/>
            </c:ext>
          </c:extLst>
        </c:ser>
        <c:ser>
          <c:idx val="11"/>
          <c:order val="11"/>
          <c:tx>
            <c:strRef>
              <c:f>Bañeza!$A$15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Bañeza!$H$15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A91-489B-922C-FEC3C87D4FD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Título del 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Bellmont!$A$4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Bellmont!$H$4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85-4092-9C05-FAFA3F5FA0B3}"/>
            </c:ext>
          </c:extLst>
        </c:ser>
        <c:ser>
          <c:idx val="1"/>
          <c:order val="1"/>
          <c:tx>
            <c:strRef>
              <c:f>Bellmont!$A$5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Bellmont!$H$5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85-4092-9C05-FAFA3F5FA0B3}"/>
            </c:ext>
          </c:extLst>
        </c:ser>
        <c:ser>
          <c:idx val="2"/>
          <c:order val="2"/>
          <c:tx>
            <c:strRef>
              <c:f>Bellmont!$A$6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Bellmont!$H$6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85-4092-9C05-FAFA3F5FA0B3}"/>
            </c:ext>
          </c:extLst>
        </c:ser>
        <c:ser>
          <c:idx val="3"/>
          <c:order val="3"/>
          <c:tx>
            <c:strRef>
              <c:f>Bellmont!$A$7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Bellmont!$H$7</c:f>
              <c:numCache>
                <c:formatCode>0</c:formatCode>
                <c:ptCount val="1"/>
                <c:pt idx="0">
                  <c:v>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85-4092-9C05-FAFA3F5FA0B3}"/>
            </c:ext>
          </c:extLst>
        </c:ser>
        <c:ser>
          <c:idx val="4"/>
          <c:order val="4"/>
          <c:tx>
            <c:strRef>
              <c:f>Bellmont!$A$8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Bellmont!$H$8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5-4092-9C05-FAFA3F5FA0B3}"/>
            </c:ext>
          </c:extLst>
        </c:ser>
        <c:ser>
          <c:idx val="5"/>
          <c:order val="5"/>
          <c:tx>
            <c:strRef>
              <c:f>Bellmont!$A$9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Bellmont!$H$9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85-4092-9C05-FAFA3F5FA0B3}"/>
            </c:ext>
          </c:extLst>
        </c:ser>
        <c:ser>
          <c:idx val="6"/>
          <c:order val="6"/>
          <c:tx>
            <c:strRef>
              <c:f>Bellmont!$A$10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Bellmont!$H$10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85-4092-9C05-FAFA3F5FA0B3}"/>
            </c:ext>
          </c:extLst>
        </c:ser>
        <c:ser>
          <c:idx val="7"/>
          <c:order val="7"/>
          <c:tx>
            <c:strRef>
              <c:f>Bellmont!$A$11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Bellmont!$H$11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85-4092-9C05-FAFA3F5FA0B3}"/>
            </c:ext>
          </c:extLst>
        </c:ser>
        <c:ser>
          <c:idx val="8"/>
          <c:order val="8"/>
          <c:tx>
            <c:strRef>
              <c:f>Bellmont!$A$12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Bellmont!$H$12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85-4092-9C05-FAFA3F5FA0B3}"/>
            </c:ext>
          </c:extLst>
        </c:ser>
        <c:ser>
          <c:idx val="9"/>
          <c:order val="9"/>
          <c:tx>
            <c:strRef>
              <c:f>Bellmont!$A$13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Bellmont!$H$13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085-4092-9C05-FAFA3F5FA0B3}"/>
            </c:ext>
          </c:extLst>
        </c:ser>
        <c:ser>
          <c:idx val="10"/>
          <c:order val="10"/>
          <c:tx>
            <c:strRef>
              <c:f>Bellmont!$A$14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Bellmont!$H$14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085-4092-9C05-FAFA3F5FA0B3}"/>
            </c:ext>
          </c:extLst>
        </c:ser>
        <c:ser>
          <c:idx val="11"/>
          <c:order val="11"/>
          <c:tx>
            <c:strRef>
              <c:f>Bellmont!$A$15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Bellmont!$H$15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085-4092-9C05-FAFA3F5FA0B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Título del 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'Daniel '!$A$4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'Daniel '!$H$4</c:f>
              <c:numCache>
                <c:formatCode>0</c:formatCode>
                <c:ptCount val="1"/>
                <c:pt idx="0">
                  <c:v>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25-4CBF-84AB-234249DEC4AB}"/>
            </c:ext>
          </c:extLst>
        </c:ser>
        <c:ser>
          <c:idx val="1"/>
          <c:order val="1"/>
          <c:tx>
            <c:strRef>
              <c:f>'Daniel '!$A$5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'Daniel '!$H$5</c:f>
              <c:numCache>
                <c:formatCode>0</c:formatCode>
                <c:ptCount val="1"/>
                <c:pt idx="0">
                  <c:v>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25-4CBF-84AB-234249DEC4AB}"/>
            </c:ext>
          </c:extLst>
        </c:ser>
        <c:ser>
          <c:idx val="2"/>
          <c:order val="2"/>
          <c:tx>
            <c:strRef>
              <c:f>'Daniel '!$A$6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'Daniel '!$H$6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25-4CBF-84AB-234249DEC4AB}"/>
            </c:ext>
          </c:extLst>
        </c:ser>
        <c:ser>
          <c:idx val="3"/>
          <c:order val="3"/>
          <c:tx>
            <c:strRef>
              <c:f>'Daniel '!$A$7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'Daniel '!$H$7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25-4CBF-84AB-234249DEC4AB}"/>
            </c:ext>
          </c:extLst>
        </c:ser>
        <c:ser>
          <c:idx val="4"/>
          <c:order val="4"/>
          <c:tx>
            <c:strRef>
              <c:f>'Daniel '!$A$8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'Daniel '!$H$8</c:f>
              <c:numCache>
                <c:formatCode>0</c:formatCode>
                <c:ptCount val="1"/>
                <c:pt idx="0">
                  <c:v>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25-4CBF-84AB-234249DEC4AB}"/>
            </c:ext>
          </c:extLst>
        </c:ser>
        <c:ser>
          <c:idx val="5"/>
          <c:order val="5"/>
          <c:tx>
            <c:strRef>
              <c:f>'Daniel '!$A$9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'Daniel '!$H$9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F25-4CBF-84AB-234249DEC4AB}"/>
            </c:ext>
          </c:extLst>
        </c:ser>
        <c:ser>
          <c:idx val="6"/>
          <c:order val="6"/>
          <c:tx>
            <c:strRef>
              <c:f>'Daniel '!$A$10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'Daniel '!$H$10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25-4CBF-84AB-234249DEC4AB}"/>
            </c:ext>
          </c:extLst>
        </c:ser>
        <c:ser>
          <c:idx val="7"/>
          <c:order val="7"/>
          <c:tx>
            <c:strRef>
              <c:f>'Daniel '!$A$11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'Daniel '!$H$11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F25-4CBF-84AB-234249DEC4AB}"/>
            </c:ext>
          </c:extLst>
        </c:ser>
        <c:ser>
          <c:idx val="8"/>
          <c:order val="8"/>
          <c:tx>
            <c:strRef>
              <c:f>'Daniel '!$A$12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'Daniel '!$H$12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25-4CBF-84AB-234249DEC4AB}"/>
            </c:ext>
          </c:extLst>
        </c:ser>
        <c:ser>
          <c:idx val="9"/>
          <c:order val="9"/>
          <c:tx>
            <c:strRef>
              <c:f>'Daniel '!$A$13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'Daniel '!$H$13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F25-4CBF-84AB-234249DEC4AB}"/>
            </c:ext>
          </c:extLst>
        </c:ser>
        <c:ser>
          <c:idx val="10"/>
          <c:order val="10"/>
          <c:tx>
            <c:strRef>
              <c:f>'Daniel '!$A$14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'Daniel '!$H$14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25-4CBF-84AB-234249DEC4AB}"/>
            </c:ext>
          </c:extLst>
        </c:ser>
        <c:ser>
          <c:idx val="11"/>
          <c:order val="11"/>
          <c:tx>
            <c:strRef>
              <c:f>'Daniel '!$A$15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'Daniel '!$H$15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F25-4CBF-84AB-234249DEC4A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 sz="1000"/>
              <a:t>Fernando Diez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Diez!$A$4</c:f>
              <c:strCache>
                <c:ptCount val="1"/>
                <c:pt idx="0">
                  <c:v>11-ene.-26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Diez!$H$4</c:f>
              <c:numCache>
                <c:formatCode>0</c:formatCode>
                <c:ptCount val="1"/>
                <c:pt idx="0">
                  <c:v>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00-42C8-8BAC-3A2703AA93DC}"/>
            </c:ext>
          </c:extLst>
        </c:ser>
        <c:ser>
          <c:idx val="1"/>
          <c:order val="1"/>
          <c:tx>
            <c:strRef>
              <c:f>Diez!$A$5</c:f>
              <c:strCache>
                <c:ptCount val="1"/>
                <c:pt idx="0">
                  <c:v>8-feb.-26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Diez!$H$5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00-42C8-8BAC-3A2703AA93DC}"/>
            </c:ext>
          </c:extLst>
        </c:ser>
        <c:ser>
          <c:idx val="2"/>
          <c:order val="2"/>
          <c:tx>
            <c:strRef>
              <c:f>Diez!$A$6</c:f>
              <c:strCache>
                <c:ptCount val="1"/>
                <c:pt idx="0">
                  <c:v>8-mar.-26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Diez!$H$6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00-42C8-8BAC-3A2703AA93DC}"/>
            </c:ext>
          </c:extLst>
        </c:ser>
        <c:ser>
          <c:idx val="3"/>
          <c:order val="3"/>
          <c:tx>
            <c:strRef>
              <c:f>Diez!$A$7</c:f>
              <c:strCache>
                <c:ptCount val="1"/>
                <c:pt idx="0">
                  <c:v>12-abr.-26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Diez!$H$7</c:f>
              <c:numCache>
                <c:formatCode>0</c:formatCode>
                <c:ptCount val="1"/>
                <c:pt idx="0">
                  <c:v>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00-42C8-8BAC-3A2703AA93DC}"/>
            </c:ext>
          </c:extLst>
        </c:ser>
        <c:ser>
          <c:idx val="4"/>
          <c:order val="4"/>
          <c:tx>
            <c:strRef>
              <c:f>Diez!$A$8</c:f>
              <c:strCache>
                <c:ptCount val="1"/>
                <c:pt idx="0">
                  <c:v>31-may.-26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Diez!$H$8</c:f>
              <c:numCache>
                <c:formatCode>0</c:formatCode>
                <c:ptCount val="1"/>
                <c:pt idx="0">
                  <c:v>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00-42C8-8BAC-3A2703AA93DC}"/>
            </c:ext>
          </c:extLst>
        </c:ser>
        <c:ser>
          <c:idx val="5"/>
          <c:order val="5"/>
          <c:tx>
            <c:strRef>
              <c:f>Diez!$A$9</c:f>
              <c:strCache>
                <c:ptCount val="1"/>
                <c:pt idx="0">
                  <c:v>12-jul.-26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Diez!$H$9</c:f>
              <c:numCache>
                <c:formatCode>0</c:formatCode>
                <c:ptCount val="1"/>
                <c:pt idx="0">
                  <c:v>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00-42C8-8BAC-3A2703AA93DC}"/>
            </c:ext>
          </c:extLst>
        </c:ser>
        <c:ser>
          <c:idx val="6"/>
          <c:order val="6"/>
          <c:tx>
            <c:strRef>
              <c:f>Diez!$A$10</c:f>
              <c:strCache>
                <c:ptCount val="1"/>
                <c:pt idx="0">
                  <c:v>1-jul.-26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Diez!$H$10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00-42C8-8BAC-3A2703AA93DC}"/>
            </c:ext>
          </c:extLst>
        </c:ser>
        <c:ser>
          <c:idx val="7"/>
          <c:order val="7"/>
          <c:tx>
            <c:strRef>
              <c:f>Diez!$A$11</c:f>
              <c:strCache>
                <c:ptCount val="1"/>
                <c:pt idx="0">
                  <c:v>1-sep.-26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Diez!$H$11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00-42C8-8BAC-3A2703AA93DC}"/>
            </c:ext>
          </c:extLst>
        </c:ser>
        <c:ser>
          <c:idx val="8"/>
          <c:order val="8"/>
          <c:tx>
            <c:strRef>
              <c:f>Diez!$A$12</c:f>
              <c:strCache>
                <c:ptCount val="1"/>
                <c:pt idx="0">
                  <c:v>1-oct.-26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hade val="51000"/>
                    <a:satMod val="130000"/>
                  </a:schemeClr>
                </a:gs>
                <a:gs pos="80000">
                  <a:schemeClr val="accent3">
                    <a:lumMod val="60000"/>
                    <a:shade val="93000"/>
                    <a:satMod val="130000"/>
                  </a:schemeClr>
                </a:gs>
                <a:gs pos="100000">
                  <a:schemeClr val="accent3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Diez!$H$12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00-42C8-8BAC-3A2703AA93DC}"/>
            </c:ext>
          </c:extLst>
        </c:ser>
        <c:ser>
          <c:idx val="9"/>
          <c:order val="9"/>
          <c:tx>
            <c:strRef>
              <c:f>Diez!$A$13</c:f>
              <c:strCache>
                <c:ptCount val="1"/>
                <c:pt idx="0">
                  <c:v>1-nov.-26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Diez!$H$13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E00-42C8-8BAC-3A2703AA93DC}"/>
            </c:ext>
          </c:extLst>
        </c:ser>
        <c:ser>
          <c:idx val="10"/>
          <c:order val="10"/>
          <c:tx>
            <c:strRef>
              <c:f>Diez!$A$14</c:f>
              <c:strCache>
                <c:ptCount val="1"/>
                <c:pt idx="0">
                  <c:v>1-dic.-26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hade val="51000"/>
                    <a:satMod val="130000"/>
                  </a:schemeClr>
                </a:gs>
                <a:gs pos="80000">
                  <a:schemeClr val="accent5">
                    <a:lumMod val="60000"/>
                    <a:shade val="93000"/>
                    <a:satMod val="130000"/>
                  </a:schemeClr>
                </a:gs>
                <a:gs pos="100000">
                  <a:schemeClr val="accent5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Diez!$H$14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E00-42C8-8BAC-3A2703AA93DC}"/>
            </c:ext>
          </c:extLst>
        </c:ser>
        <c:ser>
          <c:idx val="11"/>
          <c:order val="11"/>
          <c:tx>
            <c:strRef>
              <c:f>Diez!$A$15</c:f>
              <c:strCache>
                <c:ptCount val="1"/>
                <c:pt idx="0">
                  <c:v>0-ene.-00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shade val="51000"/>
                    <a:satMod val="130000"/>
                  </a:schemeClr>
                </a:gs>
                <a:gs pos="80000">
                  <a:schemeClr val="accent6">
                    <a:lumMod val="60000"/>
                    <a:shade val="93000"/>
                    <a:satMod val="130000"/>
                  </a:schemeClr>
                </a:gs>
                <a:gs pos="100000">
                  <a:schemeClr val="accent6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Diez!$H$15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E00-42C8-8BAC-3A2703AA93D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axId val="765709816"/>
        <c:axId val="765708736"/>
      </c:barChart>
      <c:catAx>
        <c:axId val="765709816"/>
        <c:scaling>
          <c:orientation val="minMax"/>
        </c:scaling>
        <c:delete val="1"/>
        <c:axPos val="b"/>
        <c:numFmt formatCode="[$-C0A]d\-mmm\-yy;@" sourceLinked="1"/>
        <c:majorTickMark val="none"/>
        <c:minorTickMark val="none"/>
        <c:tickLblPos val="nextTo"/>
        <c:crossAx val="765708736"/>
        <c:crosses val="autoZero"/>
        <c:auto val="1"/>
        <c:lblAlgn val="ctr"/>
        <c:lblOffset val="100"/>
        <c:noMultiLvlLbl val="0"/>
      </c:catAx>
      <c:valAx>
        <c:axId val="76570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5709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2619375</xdr:colOff>
      <xdr:row>2</xdr:row>
      <xdr:rowOff>165387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D7901F-A697-437C-B8D4-41677FF75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4505325" cy="727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8</xdr:col>
      <xdr:colOff>390525</xdr:colOff>
      <xdr:row>39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F5A7877-321C-431D-A08B-05E570F13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8</xdr:col>
      <xdr:colOff>390525</xdr:colOff>
      <xdr:row>39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F7D4E15-7573-4D81-9948-7684DBACF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8</xdr:col>
      <xdr:colOff>390525</xdr:colOff>
      <xdr:row>39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D542D64-98EA-41DB-8FDB-15331F6B0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8</xdr:col>
      <xdr:colOff>390525</xdr:colOff>
      <xdr:row>39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7A5D6E-1076-464E-A609-04CF9897F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8</xdr:col>
      <xdr:colOff>390525</xdr:colOff>
      <xdr:row>39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DDB078E-5651-45E1-B48E-4AB55E5A7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8</xdr:col>
      <xdr:colOff>390525</xdr:colOff>
      <xdr:row>39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296398-5F37-4FAE-A53F-4D708E40B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8</xdr:col>
      <xdr:colOff>390525</xdr:colOff>
      <xdr:row>39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FFDF87B-D2DF-4617-95EE-863BD2128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8</xdr:col>
      <xdr:colOff>390525</xdr:colOff>
      <xdr:row>39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B278375-E61E-4350-89E2-DE7A61EAD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8</xdr:col>
      <xdr:colOff>390525</xdr:colOff>
      <xdr:row>39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20513E-5BA7-4433-A9DB-10F8D96F5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8</xdr:col>
      <xdr:colOff>390525</xdr:colOff>
      <xdr:row>39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2A2038-15E4-4210-B06D-439C0614B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2933700</xdr:colOff>
      <xdr:row>2</xdr:row>
      <xdr:rowOff>161759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9E4C58-FFC0-4496-946D-CEE4C0A4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95850" cy="7237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22</xdr:row>
      <xdr:rowOff>152400</xdr:rowOff>
    </xdr:from>
    <xdr:to>
      <xdr:col>8</xdr:col>
      <xdr:colOff>504825</xdr:colOff>
      <xdr:row>39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E04388B-4C76-40D7-8E3B-AF416AC6E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22</xdr:row>
      <xdr:rowOff>200024</xdr:rowOff>
    </xdr:from>
    <xdr:to>
      <xdr:col>8</xdr:col>
      <xdr:colOff>495300</xdr:colOff>
      <xdr:row>38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E47C33-0C25-1E0A-A2FF-E3DB201D33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22</xdr:row>
      <xdr:rowOff>142875</xdr:rowOff>
    </xdr:from>
    <xdr:to>
      <xdr:col>8</xdr:col>
      <xdr:colOff>552450</xdr:colOff>
      <xdr:row>39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0B64B9D-5479-4B11-9783-DC20B14B8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8</xdr:col>
      <xdr:colOff>390525</xdr:colOff>
      <xdr:row>39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85416BC-79B4-4ED1-BCFB-8734E8226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8</xdr:col>
      <xdr:colOff>390525</xdr:colOff>
      <xdr:row>39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802FC8-28A2-4EFD-A997-1599CD1B4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3067051</xdr:colOff>
      <xdr:row>2</xdr:row>
      <xdr:rowOff>161760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F82AE5-8A2F-E186-F745-8C58D831D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895850" cy="7237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2857499</xdr:colOff>
      <xdr:row>3</xdr:row>
      <xdr:rowOff>6542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A423B8-55CB-4126-9767-A2303C97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76799" cy="720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8</xdr:col>
      <xdr:colOff>390525</xdr:colOff>
      <xdr:row>39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06C8445-5E90-433F-9E8C-2E187A29C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8</xdr:col>
      <xdr:colOff>390525</xdr:colOff>
      <xdr:row>39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D6208FB-A7E0-4DCD-9129-5BC8E5547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8</xdr:col>
      <xdr:colOff>390525</xdr:colOff>
      <xdr:row>39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FAC853-D6E0-4D38-B2C5-B04377BFF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8</xdr:col>
      <xdr:colOff>390525</xdr:colOff>
      <xdr:row>39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205BA02-98E7-42E4-9822-335574EB8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8</xdr:col>
      <xdr:colOff>390525</xdr:colOff>
      <xdr:row>39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E7C4EE7-D107-4BA6-8175-666D6019E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ADF2D-5F91-40AB-9E71-E7968688D5A2}">
  <sheetPr>
    <tabColor rgb="FF7030A0"/>
  </sheetPr>
  <dimension ref="A1:A28"/>
  <sheetViews>
    <sheetView workbookViewId="0">
      <selection activeCell="A19" sqref="A19"/>
    </sheetView>
  </sheetViews>
  <sheetFormatPr baseColWidth="10" defaultRowHeight="12.75" x14ac:dyDescent="0.2"/>
  <sheetData>
    <row r="1" spans="1:1" ht="26.25" x14ac:dyDescent="0.4">
      <c r="A1" s="109" t="s">
        <v>32</v>
      </c>
    </row>
    <row r="4" spans="1:1" ht="15" customHeight="1" x14ac:dyDescent="0.2">
      <c r="A4" s="123" t="s">
        <v>37</v>
      </c>
    </row>
    <row r="5" spans="1:1" ht="15" customHeight="1" x14ac:dyDescent="0.2"/>
    <row r="6" spans="1:1" ht="15" customHeight="1" x14ac:dyDescent="0.2">
      <c r="A6" s="130" t="s">
        <v>38</v>
      </c>
    </row>
    <row r="7" spans="1:1" ht="15" customHeight="1" x14ac:dyDescent="0.2"/>
    <row r="8" spans="1:1" ht="15" customHeight="1" x14ac:dyDescent="0.2">
      <c r="A8" s="131" t="s">
        <v>42</v>
      </c>
    </row>
    <row r="9" spans="1:1" ht="15" customHeight="1" x14ac:dyDescent="0.2">
      <c r="A9" s="131" t="s">
        <v>44</v>
      </c>
    </row>
    <row r="10" spans="1:1" ht="15" customHeight="1" x14ac:dyDescent="0.2">
      <c r="A10" s="131" t="s">
        <v>45</v>
      </c>
    </row>
    <row r="11" spans="1:1" ht="15" customHeight="1" x14ac:dyDescent="0.2">
      <c r="A11" s="131" t="s">
        <v>43</v>
      </c>
    </row>
    <row r="12" spans="1:1" ht="15" customHeight="1" x14ac:dyDescent="0.2"/>
    <row r="13" spans="1:1" ht="15" customHeight="1" x14ac:dyDescent="0.2">
      <c r="A13" s="123" t="s">
        <v>46</v>
      </c>
    </row>
    <row r="14" spans="1:1" ht="15" customHeight="1" x14ac:dyDescent="0.2"/>
    <row r="15" spans="1:1" ht="15" customHeight="1" x14ac:dyDescent="0.2">
      <c r="A15" s="132" t="s">
        <v>48</v>
      </c>
    </row>
    <row r="16" spans="1:1" ht="15" customHeight="1" x14ac:dyDescent="0.2">
      <c r="A16" s="132" t="s">
        <v>47</v>
      </c>
    </row>
    <row r="20" spans="1:1" ht="15" x14ac:dyDescent="0.2">
      <c r="A20" s="173" t="s">
        <v>75</v>
      </c>
    </row>
    <row r="21" spans="1:1" ht="15" x14ac:dyDescent="0.2">
      <c r="A21" s="173" t="s">
        <v>76</v>
      </c>
    </row>
    <row r="22" spans="1:1" x14ac:dyDescent="0.2">
      <c r="A22" s="174" t="s">
        <v>77</v>
      </c>
    </row>
    <row r="23" spans="1:1" x14ac:dyDescent="0.2">
      <c r="A23" s="174" t="s">
        <v>78</v>
      </c>
    </row>
    <row r="24" spans="1:1" x14ac:dyDescent="0.2">
      <c r="A24" s="174" t="s">
        <v>79</v>
      </c>
    </row>
    <row r="25" spans="1:1" x14ac:dyDescent="0.2">
      <c r="A25" s="174" t="s">
        <v>80</v>
      </c>
    </row>
    <row r="26" spans="1:1" x14ac:dyDescent="0.2">
      <c r="A26" s="174" t="s">
        <v>81</v>
      </c>
    </row>
    <row r="27" spans="1:1" x14ac:dyDescent="0.2">
      <c r="A27" s="174" t="s">
        <v>82</v>
      </c>
    </row>
    <row r="28" spans="1:1" x14ac:dyDescent="0.2">
      <c r="A28" s="174" t="s">
        <v>83</v>
      </c>
    </row>
  </sheetData>
  <sheetProtection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H40"/>
  <sheetViews>
    <sheetView showGridLines="0" workbookViewId="0">
      <selection activeCell="B4" sqref="B4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7109375" bestFit="1" customWidth="1"/>
    <col min="21" max="25" width="4.7109375" customWidth="1"/>
    <col min="26" max="26" width="8.85546875" bestFit="1" customWidth="1"/>
    <col min="29" max="29" width="12.4257812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>
        <v>16537</v>
      </c>
      <c r="B2" s="13" t="s">
        <v>59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0</v>
      </c>
      <c r="C4" s="164">
        <v>0</v>
      </c>
      <c r="D4" s="164">
        <v>0</v>
      </c>
      <c r="E4" s="164">
        <v>0</v>
      </c>
      <c r="F4" s="164">
        <v>0</v>
      </c>
      <c r="G4" s="164">
        <v>0</v>
      </c>
      <c r="H4" s="176">
        <f>+SUM(B4:G4)</f>
        <v>0</v>
      </c>
      <c r="I4" s="82"/>
      <c r="J4" s="59">
        <f>+TOTALES!$D$4</f>
        <v>46033</v>
      </c>
      <c r="K4" s="69">
        <f>+H4</f>
        <v>0</v>
      </c>
      <c r="L4" s="70">
        <f>+IF(K4=0,0,1)</f>
        <v>0</v>
      </c>
      <c r="M4" s="71"/>
      <c r="N4" s="71"/>
      <c r="O4" s="71"/>
      <c r="P4" s="69">
        <f t="shared" ref="P4:P15" si="0">+SUM(L4:O4)</f>
        <v>0</v>
      </c>
      <c r="Q4" s="72"/>
      <c r="R4" s="73"/>
      <c r="S4" s="117">
        <f t="shared" ref="S4:S15" si="1">+MAX(B4:G4)</f>
        <v>0</v>
      </c>
      <c r="T4" s="127">
        <f>IF(H4=0,0,+((+S4-MIN(B4:G4))/AVERAGE(B4:G4)))</f>
        <v>0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0</v>
      </c>
      <c r="C5" s="164">
        <v>0</v>
      </c>
      <c r="D5" s="164">
        <v>0</v>
      </c>
      <c r="E5" s="164">
        <v>0</v>
      </c>
      <c r="F5" s="164">
        <v>0</v>
      </c>
      <c r="G5" s="164">
        <v>0</v>
      </c>
      <c r="H5" s="176">
        <f t="shared" ref="H5:H15" si="2">+SUM(B5:G5)</f>
        <v>0</v>
      </c>
      <c r="I5" s="82"/>
      <c r="J5" s="59">
        <f>+TOTALES!$E$4</f>
        <v>46061</v>
      </c>
      <c r="K5" s="69">
        <f t="shared" ref="K5:K15" si="3">+H5</f>
        <v>0</v>
      </c>
      <c r="L5" s="70">
        <f t="shared" ref="L5:L15" si="4">+IF(K5=0,0,1)</f>
        <v>0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0</v>
      </c>
      <c r="S5" s="118">
        <f t="shared" si="1"/>
        <v>0</v>
      </c>
      <c r="T5" s="127">
        <f t="shared" ref="T5:T15" si="5">IF(H5=0,0,+((+S5-MIN(B5:G5))/AVERAGE(B5:G5)))</f>
        <v>0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0</v>
      </c>
      <c r="C6" s="164">
        <v>0</v>
      </c>
      <c r="D6" s="164">
        <v>0</v>
      </c>
      <c r="E6" s="164">
        <v>0</v>
      </c>
      <c r="F6" s="164">
        <v>0</v>
      </c>
      <c r="G6" s="164">
        <v>0</v>
      </c>
      <c r="H6" s="176">
        <f t="shared" si="2"/>
        <v>0</v>
      </c>
      <c r="I6" s="82"/>
      <c r="J6" s="59">
        <f>+TOTALES!$F$4</f>
        <v>46089</v>
      </c>
      <c r="K6" s="69">
        <f t="shared" si="3"/>
        <v>0</v>
      </c>
      <c r="L6" s="70">
        <f t="shared" si="4"/>
        <v>0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0</v>
      </c>
      <c r="Q6" s="71">
        <f>+K5</f>
        <v>0</v>
      </c>
      <c r="R6" s="71">
        <f>+K4</f>
        <v>0</v>
      </c>
      <c r="S6" s="118">
        <f t="shared" si="1"/>
        <v>0</v>
      </c>
      <c r="T6" s="127">
        <f t="shared" si="5"/>
        <v>0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0</v>
      </c>
      <c r="C7" s="164">
        <v>0</v>
      </c>
      <c r="D7" s="164">
        <v>0</v>
      </c>
      <c r="E7" s="164">
        <v>0</v>
      </c>
      <c r="F7" s="164">
        <v>0</v>
      </c>
      <c r="G7" s="164">
        <v>0</v>
      </c>
      <c r="H7" s="176">
        <f t="shared" si="2"/>
        <v>0</v>
      </c>
      <c r="I7" s="82"/>
      <c r="J7" s="59">
        <f>+TOTALES!$G$4</f>
        <v>46124</v>
      </c>
      <c r="K7" s="69">
        <f t="shared" si="3"/>
        <v>0</v>
      </c>
      <c r="L7" s="70">
        <f t="shared" si="4"/>
        <v>0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0</v>
      </c>
      <c r="Q7" s="71">
        <f>IF(SUM(K6:K7)=0,+Q6,+LOOKUP(2,1/($K$4:K6&gt;0),$K$4:K6))</f>
        <v>0</v>
      </c>
      <c r="R7" s="71">
        <f>+IF(K6=0,+R6,+LOOKUP(2,1/($K$4:K5&gt;0),$K$4:K5))</f>
        <v>0</v>
      </c>
      <c r="S7" s="118">
        <f t="shared" si="1"/>
        <v>0</v>
      </c>
      <c r="T7" s="127">
        <f t="shared" si="5"/>
        <v>0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0</v>
      </c>
      <c r="C8" s="164">
        <v>0</v>
      </c>
      <c r="D8" s="164">
        <v>0</v>
      </c>
      <c r="E8" s="164">
        <v>0</v>
      </c>
      <c r="F8" s="164">
        <v>0</v>
      </c>
      <c r="G8" s="164">
        <v>0</v>
      </c>
      <c r="H8" s="176">
        <f t="shared" si="2"/>
        <v>0</v>
      </c>
      <c r="I8" s="82"/>
      <c r="J8" s="59">
        <f>+TOTALES!$H$4</f>
        <v>46173</v>
      </c>
      <c r="K8" s="69">
        <f t="shared" si="3"/>
        <v>0</v>
      </c>
      <c r="L8" s="70">
        <f t="shared" si="4"/>
        <v>0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0</v>
      </c>
      <c r="O8" s="71">
        <f>IF(COUNTIF($K$4:K8,"&gt;0")&lt;3,0,+IF(K8=0,0,IF(K8&lt;=Q8,0,IF(Q8&lt;=R8,0,3))))</f>
        <v>0</v>
      </c>
      <c r="P8" s="69">
        <f t="shared" si="0"/>
        <v>0</v>
      </c>
      <c r="Q8" s="71">
        <f>IF(SUM(K7:K8)=0,+Q7,+LOOKUP(2,1/($K$4:K7&gt;0),$K$4:K7))</f>
        <v>0</v>
      </c>
      <c r="R8" s="71">
        <f>+IF(K7=0,+R7,+LOOKUP(2,1/($K$4:K6&gt;0),$K$4:K6))</f>
        <v>0</v>
      </c>
      <c r="S8" s="118">
        <f t="shared" si="1"/>
        <v>0</v>
      </c>
      <c r="T8" s="127">
        <f t="shared" si="5"/>
        <v>0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87</v>
      </c>
      <c r="C9" s="164">
        <v>81</v>
      </c>
      <c r="D9" s="164">
        <v>76</v>
      </c>
      <c r="E9" s="164">
        <v>89</v>
      </c>
      <c r="F9" s="164">
        <v>84</v>
      </c>
      <c r="G9" s="164">
        <v>87</v>
      </c>
      <c r="H9" s="176">
        <f t="shared" si="2"/>
        <v>504</v>
      </c>
      <c r="I9" s="82"/>
      <c r="J9" s="59">
        <f>+TOTALES!$I$4</f>
        <v>46215</v>
      </c>
      <c r="K9" s="69">
        <f t="shared" si="3"/>
        <v>504</v>
      </c>
      <c r="L9" s="70">
        <f t="shared" si="4"/>
        <v>1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0</v>
      </c>
      <c r="O9" s="71">
        <f>IF(COUNTIF($K$4:K9,"&gt;0")&lt;3,0,+IF(K9=0,0,IF(K9&lt;=Q9,0,IF(Q9&lt;=R9,0,3))))</f>
        <v>0</v>
      </c>
      <c r="P9" s="69">
        <f t="shared" si="0"/>
        <v>1</v>
      </c>
      <c r="Q9" s="71" t="e">
        <f>IF(SUM(K8:K9)=0,+Q8,+LOOKUP(2,1/($K$4:K8&gt;0),$K$4:K8))</f>
        <v>#N/A</v>
      </c>
      <c r="R9" s="71">
        <f>+IF(K8=0,+R8,+LOOKUP(2,1/($K$4:K7&gt;0),$K$4:K7))</f>
        <v>0</v>
      </c>
      <c r="S9" s="118">
        <f t="shared" si="1"/>
        <v>89</v>
      </c>
      <c r="T9" s="127">
        <f t="shared" si="5"/>
        <v>0.15476190476190477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176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504</v>
      </c>
      <c r="R10" s="71" t="e">
        <f>+IF(K9=0,+R9,+LOOKUP(2,1/($K$4:K8&gt;0),$K$4:K8))</f>
        <v>#N/A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176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504</v>
      </c>
      <c r="R11" s="71" t="e">
        <f>+IF(K10=0,+R10,+LOOKUP(2,1/($K$4:K9&gt;0),$K$4:K9))</f>
        <v>#N/A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76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504</v>
      </c>
      <c r="R12" s="71" t="e">
        <f>+IF(K11=0,+R11,+LOOKUP(2,1/($K$4:K10&gt;0),$K$4:K10))</f>
        <v>#N/A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76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504</v>
      </c>
      <c r="R13" s="71" t="e">
        <f>+IF(K12=0,+R12,+LOOKUP(2,1/($K$4:K11&gt;0),$K$4:K11))</f>
        <v>#N/A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176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504</v>
      </c>
      <c r="R14" s="71" t="e">
        <f>+IF(K13=0,+R13,+LOOKUP(2,1/($K$4:K12&gt;0),$K$4:K12))</f>
        <v>#N/A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177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504</v>
      </c>
      <c r="R15" s="81" t="e">
        <f>+IF(K14=0,+R14,+LOOKUP(2,1/($K$4:K13&gt;0),$K$4:K13))</f>
        <v>#N/A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504</v>
      </c>
      <c r="I16" s="6"/>
      <c r="J16" s="37" t="s">
        <v>0</v>
      </c>
      <c r="K16" s="48">
        <f>SUM(K4:K15)</f>
        <v>504</v>
      </c>
      <c r="L16" s="77">
        <f>SUM(L4:L15)</f>
        <v>1</v>
      </c>
      <c r="M16" s="77">
        <f t="shared" ref="M16:P16" si="6">SUM(M4:M15)</f>
        <v>0</v>
      </c>
      <c r="N16" s="77">
        <f t="shared" si="6"/>
        <v>0</v>
      </c>
      <c r="O16" s="77">
        <f t="shared" si="6"/>
        <v>0</v>
      </c>
      <c r="P16" s="78">
        <f t="shared" si="6"/>
        <v>1</v>
      </c>
      <c r="Q16" s="72"/>
      <c r="R16" s="72"/>
      <c r="S16" s="63">
        <f>+MAX(S4:S15)</f>
        <v>89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>
        <f>SMALL(B4:B15,COUNTIF(B4:B15,"&lt;=0")+1)</f>
        <v>87</v>
      </c>
      <c r="C17" s="111">
        <f t="shared" ref="C17:G17" si="7">SMALL(C4:C15,COUNTIF(C4:C15,"&lt;=0")+1)</f>
        <v>81</v>
      </c>
      <c r="D17" s="111">
        <f t="shared" si="7"/>
        <v>76</v>
      </c>
      <c r="E17" s="111">
        <f t="shared" si="7"/>
        <v>89</v>
      </c>
      <c r="F17" s="111">
        <f t="shared" si="7"/>
        <v>84</v>
      </c>
      <c r="G17" s="111">
        <f t="shared" si="7"/>
        <v>87</v>
      </c>
      <c r="H17" s="111">
        <f>SMALL(H4:H15,COUNTIF(H4:H15,"&lt;=0")+1)</f>
        <v>504</v>
      </c>
      <c r="I17" s="6"/>
      <c r="J17" s="30" t="s">
        <v>5</v>
      </c>
      <c r="K17" s="31">
        <f>SMALL(K4:K15,COUNTIF(K4:K15,"&lt;=0")+1)</f>
        <v>504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>
        <f t="shared" ref="B18:H18" si="8">AVERAGEIF(B4:B15,"&gt;0")</f>
        <v>87</v>
      </c>
      <c r="C18" s="71">
        <f t="shared" si="8"/>
        <v>81</v>
      </c>
      <c r="D18" s="71">
        <f t="shared" si="8"/>
        <v>76</v>
      </c>
      <c r="E18" s="71">
        <f t="shared" si="8"/>
        <v>89</v>
      </c>
      <c r="F18" s="71">
        <f t="shared" si="8"/>
        <v>84</v>
      </c>
      <c r="G18" s="71">
        <f t="shared" si="8"/>
        <v>87</v>
      </c>
      <c r="H18" s="71">
        <f t="shared" si="8"/>
        <v>504</v>
      </c>
      <c r="I18" s="6"/>
      <c r="J18" s="32" t="s">
        <v>6</v>
      </c>
      <c r="K18" s="33">
        <f>AVERAGEIF(K4:K15,"&gt;0")</f>
        <v>504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>
        <f t="array" ref="B19">+MEDIAN(IF(B4:B15&lt;&gt;0,B4:B15))</f>
        <v>87</v>
      </c>
      <c r="C19" s="71">
        <f t="array" ref="C19">+MEDIAN(IF(C4:C15&lt;&gt;0,C4:C15))</f>
        <v>81</v>
      </c>
      <c r="D19" s="71">
        <f t="array" ref="D19">+MEDIAN(IF(D4:D15&lt;&gt;0,D4:D15))</f>
        <v>76</v>
      </c>
      <c r="E19" s="71">
        <f t="array" ref="E19">+MEDIAN(IF(E4:E15&lt;&gt;0,E4:E15))</f>
        <v>89</v>
      </c>
      <c r="F19" s="71">
        <f t="array" ref="F19">+MEDIAN(IF(F4:F15&lt;&gt;0,F4:F15))</f>
        <v>84</v>
      </c>
      <c r="G19" s="71">
        <f t="array" ref="G19">+MEDIAN(IF(G4:G15&lt;&gt;0,G4:G15))</f>
        <v>87</v>
      </c>
      <c r="H19" s="71">
        <f t="array" ref="H19">+MEDIAN(IF(H4:H15&lt;&gt;0,H4:H15))</f>
        <v>504</v>
      </c>
      <c r="I19" s="6"/>
      <c r="J19" s="32" t="s">
        <v>7</v>
      </c>
      <c r="K19" s="33">
        <f t="array" ref="K19">+MEDIAN(IF(K4:K15&lt;&gt;0,K4:K15))</f>
        <v>504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87</v>
      </c>
      <c r="C20" s="104">
        <f t="shared" si="9"/>
        <v>81</v>
      </c>
      <c r="D20" s="104">
        <f t="shared" si="9"/>
        <v>76</v>
      </c>
      <c r="E20" s="104">
        <f t="shared" si="9"/>
        <v>89</v>
      </c>
      <c r="F20" s="104">
        <f t="shared" si="9"/>
        <v>84</v>
      </c>
      <c r="G20" s="104">
        <f t="shared" si="9"/>
        <v>87</v>
      </c>
      <c r="H20" s="104">
        <f t="shared" si="9"/>
        <v>504</v>
      </c>
      <c r="I20" s="6"/>
      <c r="J20" s="32" t="s">
        <v>8</v>
      </c>
      <c r="K20" s="33">
        <f>+MAX(K4:K15)</f>
        <v>504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 t="e">
        <f t="array" ref="B21">+STDEV(IF(B4:B15&gt;0,B4:B15))</f>
        <v>#DIV/0!</v>
      </c>
      <c r="C21" s="120" t="e">
        <f t="array" ref="C21">+STDEV(IF(C4:C15&gt;0,C4:C15))</f>
        <v>#DIV/0!</v>
      </c>
      <c r="D21" s="120" t="e">
        <f t="array" ref="D21">+STDEV(IF(D4:D15&gt;0,D4:D15))</f>
        <v>#DIV/0!</v>
      </c>
      <c r="E21" s="120" t="e">
        <f t="array" ref="E21">+STDEV(IF(E4:E15&gt;0,E4:E15))</f>
        <v>#DIV/0!</v>
      </c>
      <c r="F21" s="120" t="e">
        <f t="array" ref="F21">+STDEV(IF(F4:F15&gt;0,F4:F15))</f>
        <v>#DIV/0!</v>
      </c>
      <c r="G21" s="120" t="e">
        <f t="array" ref="G21">+STDEV(IF(G4:G15&gt;0,G4:G15))</f>
        <v>#DIV/0!</v>
      </c>
      <c r="H21" s="120" t="e">
        <f t="array" ref="H21">+STDEV(IF(H4:H15&gt;0,H4:H15))</f>
        <v>#DIV/0!</v>
      </c>
      <c r="I21" s="6"/>
      <c r="J21" s="32" t="s">
        <v>9</v>
      </c>
      <c r="K21" s="119" t="e">
        <f t="array" ref="K21">+STDEV(IF(K4:K15&gt;0,K4:K15))</f>
        <v>#DIV/0!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>
        <f>+(B20-B17)/B18</f>
        <v>0</v>
      </c>
      <c r="C22" s="114">
        <f t="shared" ref="C22:H22" si="10">+(C20-C17)/C18</f>
        <v>0</v>
      </c>
      <c r="D22" s="114">
        <f t="shared" si="10"/>
        <v>0</v>
      </c>
      <c r="E22" s="114">
        <f t="shared" si="10"/>
        <v>0</v>
      </c>
      <c r="F22" s="114">
        <f t="shared" si="10"/>
        <v>0</v>
      </c>
      <c r="G22" s="114">
        <f t="shared" si="10"/>
        <v>0</v>
      </c>
      <c r="H22" s="114">
        <f t="shared" si="10"/>
        <v>0</v>
      </c>
      <c r="I22" s="6"/>
      <c r="J22" s="34" t="s">
        <v>4</v>
      </c>
      <c r="K22" s="35" t="e">
        <f>+K21/K18</f>
        <v>#DIV/0!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17"/>
      <c r="U34" s="17"/>
      <c r="V34" s="17"/>
      <c r="W34" s="17"/>
      <c r="X34" s="17"/>
      <c r="Y34" s="17"/>
      <c r="Z34" s="17"/>
      <c r="AA34" s="17"/>
    </row>
    <row r="35" spans="1:27" ht="15.75" x14ac:dyDescent="0.25">
      <c r="O35" s="16"/>
      <c r="S35" s="64"/>
    </row>
    <row r="36" spans="1:27" x14ac:dyDescent="0.2">
      <c r="S36" s="64"/>
    </row>
    <row r="37" spans="1:27" ht="15.75" x14ac:dyDescent="0.25">
      <c r="O37" s="65"/>
      <c r="P37" s="163"/>
      <c r="S37" s="64"/>
    </row>
    <row r="38" spans="1:27" x14ac:dyDescent="0.2">
      <c r="S38" s="64"/>
    </row>
    <row r="39" spans="1:27" x14ac:dyDescent="0.2">
      <c r="S39" s="64"/>
    </row>
    <row r="40" spans="1:27" x14ac:dyDescent="0.2">
      <c r="S40" s="25"/>
    </row>
  </sheetData>
  <sheetProtection sheet="1" objects="1" scenarios="1"/>
  <mergeCells count="1">
    <mergeCell ref="AD1:AH1"/>
  </mergeCells>
  <phoneticPr fontId="0" type="noConversion"/>
  <pageMargins left="0.75" right="0.75" top="1" bottom="1" header="0" footer="0"/>
  <headerFooter alignWithMargins="0"/>
  <ignoredErrors>
    <ignoredError sqref="H16" unlockedFormula="1"/>
    <ignoredError sqref="B17:G21 S4:T15" formulaRange="1"/>
    <ignoredError sqref="H4:H15" formulaRange="1" unlockedFormula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H40"/>
  <sheetViews>
    <sheetView showGridLines="0" workbookViewId="0">
      <selection activeCell="G9" sqref="G9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7109375" bestFit="1" customWidth="1"/>
    <col min="21" max="25" width="4.7109375" customWidth="1"/>
    <col min="26" max="26" width="8.85546875" bestFit="1" customWidth="1"/>
    <col min="29" max="29" width="12.4257812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>
        <v>23833</v>
      </c>
      <c r="B2" s="13" t="s">
        <v>61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91</v>
      </c>
      <c r="C4" s="164">
        <v>85</v>
      </c>
      <c r="D4" s="164">
        <v>80</v>
      </c>
      <c r="E4" s="164">
        <v>83</v>
      </c>
      <c r="F4" s="164">
        <v>91</v>
      </c>
      <c r="G4" s="164">
        <v>82</v>
      </c>
      <c r="H4" s="176">
        <f>+SUM(B4:G4)</f>
        <v>512</v>
      </c>
      <c r="I4" s="82"/>
      <c r="J4" s="59">
        <f>+TOTALES!$D$4</f>
        <v>46033</v>
      </c>
      <c r="K4" s="69">
        <f>+H4</f>
        <v>512</v>
      </c>
      <c r="L4" s="70">
        <f>+IF(K4=0,0,1)</f>
        <v>1</v>
      </c>
      <c r="M4" s="71"/>
      <c r="N4" s="71"/>
      <c r="O4" s="71"/>
      <c r="P4" s="69">
        <f t="shared" ref="P4:P15" si="0">+SUM(L4:O4)</f>
        <v>1</v>
      </c>
      <c r="Q4" s="72"/>
      <c r="R4" s="73"/>
      <c r="S4" s="117">
        <f t="shared" ref="S4:S15" si="1">+MAX(B4:G4)</f>
        <v>91</v>
      </c>
      <c r="T4" s="127">
        <f>IF(H4=0,0,+((+S4-MIN(B4:G4))/AVERAGE(B4:G4)))</f>
        <v>0.12890625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0</v>
      </c>
      <c r="C5" s="164">
        <v>0</v>
      </c>
      <c r="D5" s="164">
        <v>0</v>
      </c>
      <c r="E5" s="164">
        <v>0</v>
      </c>
      <c r="F5" s="164">
        <v>0</v>
      </c>
      <c r="G5" s="164">
        <v>0</v>
      </c>
      <c r="H5" s="176">
        <f t="shared" ref="H5:H15" si="2">+SUM(B5:G5)</f>
        <v>0</v>
      </c>
      <c r="I5" s="82"/>
      <c r="J5" s="59">
        <f>+TOTALES!$E$4</f>
        <v>46061</v>
      </c>
      <c r="K5" s="69">
        <f t="shared" ref="K5:K15" si="3">+H5</f>
        <v>0</v>
      </c>
      <c r="L5" s="70">
        <f t="shared" ref="L5:L15" si="4">+IF(K5=0,0,1)</f>
        <v>0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0</v>
      </c>
      <c r="S5" s="118">
        <f t="shared" si="1"/>
        <v>0</v>
      </c>
      <c r="T5" s="127">
        <f t="shared" ref="T5:T15" si="5">IF(H5=0,0,+((+S5-MIN(B5:G5))/AVERAGE(B5:G5)))</f>
        <v>0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0</v>
      </c>
      <c r="C6" s="164">
        <v>0</v>
      </c>
      <c r="D6" s="164">
        <v>0</v>
      </c>
      <c r="E6" s="164">
        <v>0</v>
      </c>
      <c r="F6" s="164">
        <v>0</v>
      </c>
      <c r="G6" s="164">
        <v>0</v>
      </c>
      <c r="H6" s="176">
        <f t="shared" si="2"/>
        <v>0</v>
      </c>
      <c r="I6" s="82"/>
      <c r="J6" s="59">
        <f>+TOTALES!$F$4</f>
        <v>46089</v>
      </c>
      <c r="K6" s="69">
        <f t="shared" si="3"/>
        <v>0</v>
      </c>
      <c r="L6" s="70">
        <f t="shared" si="4"/>
        <v>0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0</v>
      </c>
      <c r="Q6" s="71">
        <f>+K5</f>
        <v>0</v>
      </c>
      <c r="R6" s="71">
        <f>+K4</f>
        <v>512</v>
      </c>
      <c r="S6" s="118">
        <f t="shared" si="1"/>
        <v>0</v>
      </c>
      <c r="T6" s="127">
        <f t="shared" si="5"/>
        <v>0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87</v>
      </c>
      <c r="C7" s="164">
        <v>87</v>
      </c>
      <c r="D7" s="164">
        <v>85</v>
      </c>
      <c r="E7" s="164">
        <v>82</v>
      </c>
      <c r="F7" s="164">
        <v>82</v>
      </c>
      <c r="G7" s="164">
        <v>77</v>
      </c>
      <c r="H7" s="176">
        <f t="shared" si="2"/>
        <v>500</v>
      </c>
      <c r="I7" s="82"/>
      <c r="J7" s="59">
        <f>+TOTALES!$G$4</f>
        <v>46124</v>
      </c>
      <c r="K7" s="69">
        <f t="shared" si="3"/>
        <v>500</v>
      </c>
      <c r="L7" s="70">
        <f t="shared" si="4"/>
        <v>1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1</v>
      </c>
      <c r="Q7" s="71">
        <f>IF(SUM(K6:K7)=0,+Q6,+LOOKUP(2,1/($K$4:K6&gt;0),$K$4:K6))</f>
        <v>512</v>
      </c>
      <c r="R7" s="71">
        <f>+IF(K6=0,+R6,+LOOKUP(2,1/($K$4:K5&gt;0),$K$4:K5))</f>
        <v>512</v>
      </c>
      <c r="S7" s="118">
        <f t="shared" si="1"/>
        <v>87</v>
      </c>
      <c r="T7" s="127">
        <f t="shared" si="5"/>
        <v>0.12000000000000001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0</v>
      </c>
      <c r="C8" s="164">
        <v>0</v>
      </c>
      <c r="D8" s="164">
        <v>0</v>
      </c>
      <c r="E8" s="164">
        <v>0</v>
      </c>
      <c r="F8" s="164">
        <v>0</v>
      </c>
      <c r="G8" s="164">
        <v>0</v>
      </c>
      <c r="H8" s="176">
        <f t="shared" si="2"/>
        <v>0</v>
      </c>
      <c r="I8" s="82"/>
      <c r="J8" s="59">
        <f>+TOTALES!$H$4</f>
        <v>46173</v>
      </c>
      <c r="K8" s="69">
        <f t="shared" si="3"/>
        <v>0</v>
      </c>
      <c r="L8" s="70">
        <f t="shared" si="4"/>
        <v>0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0</v>
      </c>
      <c r="O8" s="71">
        <f>IF(COUNTIF($K$4:K8,"&gt;0")&lt;3,0,+IF(K8=0,0,IF(K8&lt;=Q8,0,IF(Q8&lt;=R8,0,3))))</f>
        <v>0</v>
      </c>
      <c r="P8" s="69">
        <f t="shared" si="0"/>
        <v>0</v>
      </c>
      <c r="Q8" s="71">
        <f>IF(SUM(K7:K8)=0,+Q7,+LOOKUP(2,1/($K$4:K7&gt;0),$K$4:K7))</f>
        <v>500</v>
      </c>
      <c r="R8" s="71">
        <f>+IF(K7=0,+R7,+LOOKUP(2,1/($K$4:K6&gt;0),$K$4:K6))</f>
        <v>512</v>
      </c>
      <c r="S8" s="118">
        <f t="shared" si="1"/>
        <v>0</v>
      </c>
      <c r="T8" s="127">
        <f t="shared" si="5"/>
        <v>0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78</v>
      </c>
      <c r="C9" s="164">
        <v>90</v>
      </c>
      <c r="D9" s="164">
        <v>79</v>
      </c>
      <c r="E9" s="164">
        <v>78</v>
      </c>
      <c r="F9" s="164">
        <v>86</v>
      </c>
      <c r="G9" s="164">
        <v>83</v>
      </c>
      <c r="H9" s="176">
        <f t="shared" si="2"/>
        <v>494</v>
      </c>
      <c r="I9" s="82"/>
      <c r="J9" s="59">
        <f>+TOTALES!$I$4</f>
        <v>46215</v>
      </c>
      <c r="K9" s="69">
        <f t="shared" si="3"/>
        <v>494</v>
      </c>
      <c r="L9" s="70">
        <f t="shared" si="4"/>
        <v>1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0</v>
      </c>
      <c r="O9" s="71">
        <f>IF(COUNTIF($K$4:K9,"&gt;0")&lt;3,0,+IF(K9=0,0,IF(K9&lt;=Q9,0,IF(Q9&lt;=R9,0,3))))</f>
        <v>0</v>
      </c>
      <c r="P9" s="69">
        <f t="shared" si="0"/>
        <v>1</v>
      </c>
      <c r="Q9" s="71">
        <f>IF(SUM(K8:K9)=0,+Q8,+LOOKUP(2,1/($K$4:K8&gt;0),$K$4:K8))</f>
        <v>500</v>
      </c>
      <c r="R9" s="71">
        <f>+IF(K8=0,+R8,+LOOKUP(2,1/($K$4:K7&gt;0),$K$4:K7))</f>
        <v>512</v>
      </c>
      <c r="S9" s="118">
        <f t="shared" si="1"/>
        <v>90</v>
      </c>
      <c r="T9" s="127">
        <f t="shared" si="5"/>
        <v>0.14574898785425103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176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494</v>
      </c>
      <c r="R10" s="71">
        <f>+IF(K9=0,+R9,+LOOKUP(2,1/($K$4:K8&gt;0),$K$4:K8))</f>
        <v>500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176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494</v>
      </c>
      <c r="R11" s="71">
        <f>+IF(K10=0,+R10,+LOOKUP(2,1/($K$4:K9&gt;0),$K$4:K9))</f>
        <v>500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76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494</v>
      </c>
      <c r="R12" s="71">
        <f>+IF(K11=0,+R11,+LOOKUP(2,1/($K$4:K10&gt;0),$K$4:K10))</f>
        <v>500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76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494</v>
      </c>
      <c r="R13" s="71">
        <f>+IF(K12=0,+R12,+LOOKUP(2,1/($K$4:K11&gt;0),$K$4:K11))</f>
        <v>500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176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494</v>
      </c>
      <c r="R14" s="71">
        <f>+IF(K13=0,+R13,+LOOKUP(2,1/($K$4:K12&gt;0),$K$4:K12))</f>
        <v>500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177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494</v>
      </c>
      <c r="R15" s="81">
        <f>+IF(K14=0,+R14,+LOOKUP(2,1/($K$4:K13&gt;0),$K$4:K13))</f>
        <v>500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1506</v>
      </c>
      <c r="I16" s="6"/>
      <c r="J16" s="37" t="s">
        <v>0</v>
      </c>
      <c r="K16" s="48">
        <f>SUM(K4:K15)</f>
        <v>1506</v>
      </c>
      <c r="L16" s="77">
        <f>SUM(L4:L15)</f>
        <v>3</v>
      </c>
      <c r="M16" s="77">
        <f t="shared" ref="M16:P16" si="6">SUM(M4:M15)</f>
        <v>0</v>
      </c>
      <c r="N16" s="77">
        <f t="shared" si="6"/>
        <v>0</v>
      </c>
      <c r="O16" s="77">
        <f t="shared" si="6"/>
        <v>0</v>
      </c>
      <c r="P16" s="78">
        <f t="shared" si="6"/>
        <v>3</v>
      </c>
      <c r="Q16" s="72"/>
      <c r="R16" s="72"/>
      <c r="S16" s="63">
        <f>+MAX(S4:S15)</f>
        <v>91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>
        <f>SMALL(B4:B15,COUNTIF(B4:B15,"&lt;=0")+1)</f>
        <v>78</v>
      </c>
      <c r="C17" s="111">
        <f t="shared" ref="C17:G17" si="7">SMALL(C4:C15,COUNTIF(C4:C15,"&lt;=0")+1)</f>
        <v>85</v>
      </c>
      <c r="D17" s="111">
        <f t="shared" si="7"/>
        <v>79</v>
      </c>
      <c r="E17" s="111">
        <f t="shared" si="7"/>
        <v>78</v>
      </c>
      <c r="F17" s="111">
        <f t="shared" si="7"/>
        <v>82</v>
      </c>
      <c r="G17" s="111">
        <f t="shared" si="7"/>
        <v>77</v>
      </c>
      <c r="H17" s="111">
        <f>SMALL(H4:H15,COUNTIF(H4:H15,"&lt;=0")+1)</f>
        <v>494</v>
      </c>
      <c r="I17" s="6"/>
      <c r="J17" s="30" t="s">
        <v>5</v>
      </c>
      <c r="K17" s="31">
        <f>SMALL(K4:K15,COUNTIF(K4:K15,"&lt;=0")+1)</f>
        <v>494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>
        <f t="shared" ref="B18:H18" si="8">AVERAGEIF(B4:B15,"&gt;0")</f>
        <v>85.333333333333329</v>
      </c>
      <c r="C18" s="71">
        <f t="shared" si="8"/>
        <v>87.333333333333329</v>
      </c>
      <c r="D18" s="71">
        <f t="shared" si="8"/>
        <v>81.333333333333329</v>
      </c>
      <c r="E18" s="71">
        <f t="shared" si="8"/>
        <v>81</v>
      </c>
      <c r="F18" s="71">
        <f t="shared" si="8"/>
        <v>86.333333333333329</v>
      </c>
      <c r="G18" s="71">
        <f t="shared" si="8"/>
        <v>80.666666666666671</v>
      </c>
      <c r="H18" s="71">
        <f t="shared" si="8"/>
        <v>502</v>
      </c>
      <c r="I18" s="6"/>
      <c r="J18" s="32" t="s">
        <v>6</v>
      </c>
      <c r="K18" s="33">
        <f>AVERAGEIF(K4:K15,"&gt;0")</f>
        <v>502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>
        <f t="array" ref="B19">+MEDIAN(IF(B4:B15&lt;&gt;0,B4:B15))</f>
        <v>87</v>
      </c>
      <c r="C19" s="71">
        <f t="array" ref="C19">+MEDIAN(IF(C4:C15&lt;&gt;0,C4:C15))</f>
        <v>87</v>
      </c>
      <c r="D19" s="71">
        <f t="array" ref="D19">+MEDIAN(IF(D4:D15&lt;&gt;0,D4:D15))</f>
        <v>80</v>
      </c>
      <c r="E19" s="71">
        <f t="array" ref="E19">+MEDIAN(IF(E4:E15&lt;&gt;0,E4:E15))</f>
        <v>82</v>
      </c>
      <c r="F19" s="71">
        <f t="array" ref="F19">+MEDIAN(IF(F4:F15&lt;&gt;0,F4:F15))</f>
        <v>86</v>
      </c>
      <c r="G19" s="71">
        <f t="array" ref="G19">+MEDIAN(IF(G4:G15&lt;&gt;0,G4:G15))</f>
        <v>82</v>
      </c>
      <c r="H19" s="71">
        <f t="array" ref="H19">+MEDIAN(IF(H4:H15&lt;&gt;0,H4:H15))</f>
        <v>500</v>
      </c>
      <c r="I19" s="6"/>
      <c r="J19" s="32" t="s">
        <v>7</v>
      </c>
      <c r="K19" s="33">
        <f t="array" ref="K19">+MEDIAN(IF(K4:K15&lt;&gt;0,K4:K15))</f>
        <v>500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91</v>
      </c>
      <c r="C20" s="104">
        <f t="shared" si="9"/>
        <v>90</v>
      </c>
      <c r="D20" s="104">
        <f t="shared" si="9"/>
        <v>85</v>
      </c>
      <c r="E20" s="104">
        <f t="shared" si="9"/>
        <v>83</v>
      </c>
      <c r="F20" s="104">
        <f t="shared" si="9"/>
        <v>91</v>
      </c>
      <c r="G20" s="104">
        <f t="shared" si="9"/>
        <v>83</v>
      </c>
      <c r="H20" s="104">
        <f t="shared" si="9"/>
        <v>512</v>
      </c>
      <c r="I20" s="6"/>
      <c r="J20" s="32" t="s">
        <v>8</v>
      </c>
      <c r="K20" s="33">
        <f>+MAX(K4:K15)</f>
        <v>512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>
        <f t="array" ref="B21">+STDEV(IF(B4:B15&gt;0,B4:B15))</f>
        <v>6.6583281184793925</v>
      </c>
      <c r="C21" s="120">
        <f t="array" ref="C21">+STDEV(IF(C4:C15&gt;0,C4:C15))</f>
        <v>2.5166114784235836</v>
      </c>
      <c r="D21" s="120">
        <f t="array" ref="D21">+STDEV(IF(D4:D15&gt;0,D4:D15))</f>
        <v>3.214550253664318</v>
      </c>
      <c r="E21" s="120">
        <f t="array" ref="E21">+STDEV(IF(E4:E15&gt;0,E4:E15))</f>
        <v>2.6457513110645907</v>
      </c>
      <c r="F21" s="120">
        <f t="array" ref="F21">+STDEV(IF(F4:F15&gt;0,F4:F15))</f>
        <v>4.5092497528228943</v>
      </c>
      <c r="G21" s="120">
        <f t="array" ref="G21">+STDEV(IF(G4:G15&gt;0,G4:G15))</f>
        <v>3.214550253664318</v>
      </c>
      <c r="H21" s="120">
        <f t="array" ref="H21">+STDEV(IF(H4:H15&gt;0,H4:H15))</f>
        <v>9.1651513899116797</v>
      </c>
      <c r="I21" s="6"/>
      <c r="J21" s="32" t="s">
        <v>9</v>
      </c>
      <c r="K21" s="119">
        <f t="array" ref="K21">+STDEV(IF(K4:K15&gt;0,K4:K15))</f>
        <v>9.1651513899116797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>
        <f>+(B20-B17)/B18</f>
        <v>0.15234375</v>
      </c>
      <c r="C22" s="114">
        <f t="shared" ref="C22:H22" si="10">+(C20-C17)/C18</f>
        <v>5.725190839694657E-2</v>
      </c>
      <c r="D22" s="114">
        <f t="shared" si="10"/>
        <v>7.3770491803278687E-2</v>
      </c>
      <c r="E22" s="114">
        <f t="shared" si="10"/>
        <v>6.1728395061728392E-2</v>
      </c>
      <c r="F22" s="114">
        <f t="shared" si="10"/>
        <v>0.10424710424710425</v>
      </c>
      <c r="G22" s="114">
        <f t="shared" si="10"/>
        <v>7.43801652892562E-2</v>
      </c>
      <c r="H22" s="114">
        <f t="shared" si="10"/>
        <v>3.5856573705179286E-2</v>
      </c>
      <c r="I22" s="6"/>
      <c r="J22" s="34" t="s">
        <v>4</v>
      </c>
      <c r="K22" s="35">
        <f>+K21/K18</f>
        <v>1.8257273685083026E-2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17"/>
      <c r="U34" s="17"/>
      <c r="V34" s="17"/>
      <c r="W34" s="17"/>
      <c r="X34" s="17"/>
      <c r="Y34" s="17"/>
      <c r="Z34" s="17"/>
      <c r="AA34" s="17"/>
    </row>
    <row r="35" spans="1:27" ht="15.75" x14ac:dyDescent="0.25">
      <c r="O35" s="16"/>
      <c r="S35" s="64"/>
    </row>
    <row r="36" spans="1:27" x14ac:dyDescent="0.2">
      <c r="S36" s="64"/>
    </row>
    <row r="37" spans="1:27" ht="15.75" x14ac:dyDescent="0.25">
      <c r="O37" s="65"/>
      <c r="P37" s="163"/>
      <c r="S37" s="64"/>
    </row>
    <row r="38" spans="1:27" x14ac:dyDescent="0.2">
      <c r="S38" s="64"/>
    </row>
    <row r="39" spans="1:27" x14ac:dyDescent="0.2">
      <c r="S39" s="64"/>
    </row>
    <row r="40" spans="1:27" x14ac:dyDescent="0.2">
      <c r="S40" s="25"/>
    </row>
  </sheetData>
  <sheetProtection sheet="1" objects="1" scenarios="1"/>
  <mergeCells count="1">
    <mergeCell ref="AD1:AH1"/>
  </mergeCells>
  <phoneticPr fontId="0" type="noConversion"/>
  <pageMargins left="0.75" right="0.75" top="1" bottom="1" header="0" footer="0"/>
  <headerFooter alignWithMargins="0"/>
  <ignoredErrors>
    <ignoredError sqref="S4:T15 B17:G21" formulaRange="1"/>
    <ignoredError sqref="H4:H16" formulaRange="1" unlockedFormula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H40"/>
  <sheetViews>
    <sheetView showGridLines="0" workbookViewId="0">
      <selection activeCell="B4" sqref="B4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7109375" bestFit="1" customWidth="1"/>
    <col min="21" max="25" width="4.7109375" customWidth="1"/>
    <col min="26" max="26" width="8.85546875" bestFit="1" customWidth="1"/>
    <col min="29" max="29" width="12.4257812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>
        <v>23944</v>
      </c>
      <c r="B2" s="13" t="s">
        <v>86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0</v>
      </c>
      <c r="C4" s="164">
        <v>0</v>
      </c>
      <c r="D4" s="164">
        <v>0</v>
      </c>
      <c r="E4" s="164">
        <v>0</v>
      </c>
      <c r="F4" s="164">
        <v>0</v>
      </c>
      <c r="G4" s="164">
        <v>0</v>
      </c>
      <c r="H4" s="176">
        <f>+SUM(B4:G4)</f>
        <v>0</v>
      </c>
      <c r="I4" s="82"/>
      <c r="J4" s="59">
        <f>+TOTALES!$D$4</f>
        <v>46033</v>
      </c>
      <c r="K4" s="69">
        <f>+H4</f>
        <v>0</v>
      </c>
      <c r="L4" s="70">
        <f>+IF(K4=0,0,1)</f>
        <v>0</v>
      </c>
      <c r="M4" s="71"/>
      <c r="N4" s="71"/>
      <c r="O4" s="71"/>
      <c r="P4" s="69">
        <f t="shared" ref="P4:P15" si="0">+SUM(L4:O4)</f>
        <v>0</v>
      </c>
      <c r="Q4" s="72"/>
      <c r="R4" s="73"/>
      <c r="S4" s="117">
        <f t="shared" ref="S4:S15" si="1">+MAX(B4:G4)</f>
        <v>0</v>
      </c>
      <c r="T4" s="127">
        <f>IF(H4=0,0,+((+S4-MIN(B4:G4))/AVERAGE(B4:G4)))</f>
        <v>0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0</v>
      </c>
      <c r="C5" s="164">
        <v>0</v>
      </c>
      <c r="D5" s="164">
        <v>0</v>
      </c>
      <c r="E5" s="164">
        <v>0</v>
      </c>
      <c r="F5" s="164">
        <v>0</v>
      </c>
      <c r="G5" s="164">
        <v>0</v>
      </c>
      <c r="H5" s="176">
        <f t="shared" ref="H5:H15" si="2">+SUM(B5:G5)</f>
        <v>0</v>
      </c>
      <c r="I5" s="82"/>
      <c r="J5" s="59">
        <f>+TOTALES!$E$4</f>
        <v>46061</v>
      </c>
      <c r="K5" s="69">
        <f t="shared" ref="K5:K15" si="3">+H5</f>
        <v>0</v>
      </c>
      <c r="L5" s="70">
        <f t="shared" ref="L5:L15" si="4">+IF(K5=0,0,1)</f>
        <v>0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0</v>
      </c>
      <c r="S5" s="118">
        <f t="shared" si="1"/>
        <v>0</v>
      </c>
      <c r="T5" s="127">
        <f t="shared" ref="T5:T15" si="5">IF(H5=0,0,+((+S5-MIN(B5:G5))/AVERAGE(B5:G5)))</f>
        <v>0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0</v>
      </c>
      <c r="C6" s="164">
        <v>0</v>
      </c>
      <c r="D6" s="164">
        <v>0</v>
      </c>
      <c r="E6" s="164">
        <v>0</v>
      </c>
      <c r="F6" s="164">
        <v>0</v>
      </c>
      <c r="G6" s="164">
        <v>0</v>
      </c>
      <c r="H6" s="176">
        <f t="shared" si="2"/>
        <v>0</v>
      </c>
      <c r="I6" s="82"/>
      <c r="J6" s="59">
        <f>+TOTALES!$F$4</f>
        <v>46089</v>
      </c>
      <c r="K6" s="69">
        <f t="shared" si="3"/>
        <v>0</v>
      </c>
      <c r="L6" s="70">
        <f t="shared" si="4"/>
        <v>0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0</v>
      </c>
      <c r="Q6" s="71">
        <f>+K5</f>
        <v>0</v>
      </c>
      <c r="R6" s="71">
        <f>+K4</f>
        <v>0</v>
      </c>
      <c r="S6" s="118">
        <f t="shared" si="1"/>
        <v>0</v>
      </c>
      <c r="T6" s="127">
        <f t="shared" si="5"/>
        <v>0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78</v>
      </c>
      <c r="C7" s="164">
        <v>70</v>
      </c>
      <c r="D7" s="164">
        <v>81</v>
      </c>
      <c r="E7" s="164">
        <v>75</v>
      </c>
      <c r="F7" s="164">
        <v>79</v>
      </c>
      <c r="G7" s="164">
        <v>82</v>
      </c>
      <c r="H7" s="176">
        <f t="shared" si="2"/>
        <v>465</v>
      </c>
      <c r="I7" s="82"/>
      <c r="J7" s="59">
        <f>+TOTALES!$G$4</f>
        <v>46124</v>
      </c>
      <c r="K7" s="69">
        <f t="shared" si="3"/>
        <v>465</v>
      </c>
      <c r="L7" s="70">
        <f t="shared" si="4"/>
        <v>1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1</v>
      </c>
      <c r="Q7" s="71" t="e">
        <f>IF(SUM(K6:K7)=0,+Q6,+LOOKUP(2,1/($K$4:K6&gt;0),$K$4:K6))</f>
        <v>#N/A</v>
      </c>
      <c r="R7" s="71">
        <f>+IF(K6=0,+R6,+LOOKUP(2,1/($K$4:K5&gt;0),$K$4:K5))</f>
        <v>0</v>
      </c>
      <c r="S7" s="118">
        <f t="shared" si="1"/>
        <v>82</v>
      </c>
      <c r="T7" s="127">
        <f t="shared" si="5"/>
        <v>0.15483870967741936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0</v>
      </c>
      <c r="C8" s="164">
        <v>0</v>
      </c>
      <c r="D8" s="164">
        <v>0</v>
      </c>
      <c r="E8" s="164">
        <v>0</v>
      </c>
      <c r="F8" s="164">
        <v>0</v>
      </c>
      <c r="G8" s="164">
        <v>0</v>
      </c>
      <c r="H8" s="176">
        <f t="shared" si="2"/>
        <v>0</v>
      </c>
      <c r="I8" s="82"/>
      <c r="J8" s="59">
        <f>+TOTALES!$H$4</f>
        <v>46173</v>
      </c>
      <c r="K8" s="69">
        <f t="shared" si="3"/>
        <v>0</v>
      </c>
      <c r="L8" s="70">
        <f t="shared" si="4"/>
        <v>0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0</v>
      </c>
      <c r="O8" s="71">
        <f>IF(COUNTIF($K$4:K8,"&gt;0")&lt;3,0,+IF(K8=0,0,IF(K8&lt;=Q8,0,IF(Q8&lt;=R8,0,3))))</f>
        <v>0</v>
      </c>
      <c r="P8" s="69">
        <f t="shared" si="0"/>
        <v>0</v>
      </c>
      <c r="Q8" s="71">
        <f>IF(SUM(K7:K8)=0,+Q7,+LOOKUP(2,1/($K$4:K7&gt;0),$K$4:K7))</f>
        <v>465</v>
      </c>
      <c r="R8" s="71" t="e">
        <f>+IF(K7=0,+R7,+LOOKUP(2,1/($K$4:K6&gt;0),$K$4:K6))</f>
        <v>#N/A</v>
      </c>
      <c r="S8" s="118">
        <f t="shared" si="1"/>
        <v>0</v>
      </c>
      <c r="T8" s="127">
        <f t="shared" si="5"/>
        <v>0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0</v>
      </c>
      <c r="C9" s="164">
        <v>0</v>
      </c>
      <c r="D9" s="164">
        <v>0</v>
      </c>
      <c r="E9" s="164">
        <v>0</v>
      </c>
      <c r="F9" s="164">
        <v>0</v>
      </c>
      <c r="G9" s="164">
        <v>0</v>
      </c>
      <c r="H9" s="176">
        <f t="shared" si="2"/>
        <v>0</v>
      </c>
      <c r="I9" s="82"/>
      <c r="J9" s="59">
        <f>+TOTALES!$I$4</f>
        <v>46215</v>
      </c>
      <c r="K9" s="69">
        <f t="shared" si="3"/>
        <v>0</v>
      </c>
      <c r="L9" s="70">
        <f t="shared" si="4"/>
        <v>0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0</v>
      </c>
      <c r="O9" s="71">
        <f>IF(COUNTIF($K$4:K9,"&gt;0")&lt;3,0,+IF(K9=0,0,IF(K9&lt;=Q9,0,IF(Q9&lt;=R9,0,3))))</f>
        <v>0</v>
      </c>
      <c r="P9" s="69">
        <f t="shared" si="0"/>
        <v>0</v>
      </c>
      <c r="Q9" s="71">
        <f>IF(SUM(K8:K9)=0,+Q8,+LOOKUP(2,1/($K$4:K8&gt;0),$K$4:K8))</f>
        <v>465</v>
      </c>
      <c r="R9" s="71" t="e">
        <f>+IF(K8=0,+R8,+LOOKUP(2,1/($K$4:K7&gt;0),$K$4:K7))</f>
        <v>#N/A</v>
      </c>
      <c r="S9" s="118">
        <f t="shared" si="1"/>
        <v>0</v>
      </c>
      <c r="T9" s="127">
        <f t="shared" si="5"/>
        <v>0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176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465</v>
      </c>
      <c r="R10" s="71" t="e">
        <f>+IF(K9=0,+R9,+LOOKUP(2,1/($K$4:K8&gt;0),$K$4:K8))</f>
        <v>#N/A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176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465</v>
      </c>
      <c r="R11" s="71" t="e">
        <f>+IF(K10=0,+R10,+LOOKUP(2,1/($K$4:K9&gt;0),$K$4:K9))</f>
        <v>#N/A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76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465</v>
      </c>
      <c r="R12" s="71" t="e">
        <f>+IF(K11=0,+R11,+LOOKUP(2,1/($K$4:K10&gt;0),$K$4:K10))</f>
        <v>#N/A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76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465</v>
      </c>
      <c r="R13" s="71" t="e">
        <f>+IF(K12=0,+R12,+LOOKUP(2,1/($K$4:K11&gt;0),$K$4:K11))</f>
        <v>#N/A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176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465</v>
      </c>
      <c r="R14" s="71" t="e">
        <f>+IF(K13=0,+R13,+LOOKUP(2,1/($K$4:K12&gt;0),$K$4:K12))</f>
        <v>#N/A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177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465</v>
      </c>
      <c r="R15" s="81" t="e">
        <f>+IF(K14=0,+R14,+LOOKUP(2,1/($K$4:K13&gt;0),$K$4:K13))</f>
        <v>#N/A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465</v>
      </c>
      <c r="I16" s="6"/>
      <c r="J16" s="37" t="s">
        <v>0</v>
      </c>
      <c r="K16" s="48">
        <f>SUM(K4:K15)</f>
        <v>465</v>
      </c>
      <c r="L16" s="77">
        <f>SUM(L4:L15)</f>
        <v>1</v>
      </c>
      <c r="M16" s="77">
        <f t="shared" ref="M16:P16" si="6">SUM(M4:M15)</f>
        <v>0</v>
      </c>
      <c r="N16" s="77">
        <f t="shared" si="6"/>
        <v>0</v>
      </c>
      <c r="O16" s="77">
        <f t="shared" si="6"/>
        <v>0</v>
      </c>
      <c r="P16" s="78">
        <f t="shared" si="6"/>
        <v>1</v>
      </c>
      <c r="Q16" s="72"/>
      <c r="R16" s="72"/>
      <c r="S16" s="63">
        <f>+MAX(S4:S15)</f>
        <v>82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>
        <f>SMALL(B4:B15,COUNTIF(B4:B15,"&lt;=0")+1)</f>
        <v>78</v>
      </c>
      <c r="C17" s="111">
        <f t="shared" ref="C17:G17" si="7">SMALL(C4:C15,COUNTIF(C4:C15,"&lt;=0")+1)</f>
        <v>70</v>
      </c>
      <c r="D17" s="111">
        <f t="shared" si="7"/>
        <v>81</v>
      </c>
      <c r="E17" s="111">
        <f t="shared" si="7"/>
        <v>75</v>
      </c>
      <c r="F17" s="111">
        <f t="shared" si="7"/>
        <v>79</v>
      </c>
      <c r="G17" s="111">
        <f t="shared" si="7"/>
        <v>82</v>
      </c>
      <c r="H17" s="111">
        <f>SMALL(H4:H15,COUNTIF(H4:H15,"&lt;=0")+1)</f>
        <v>465</v>
      </c>
      <c r="I17" s="6"/>
      <c r="J17" s="30" t="s">
        <v>5</v>
      </c>
      <c r="K17" s="31">
        <f>SMALL(K4:K15,COUNTIF(K4:K15,"&lt;=0")+1)</f>
        <v>465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>
        <f t="shared" ref="B18:H18" si="8">AVERAGEIF(B4:B15,"&gt;0")</f>
        <v>78</v>
      </c>
      <c r="C18" s="71">
        <f t="shared" si="8"/>
        <v>70</v>
      </c>
      <c r="D18" s="71">
        <f t="shared" si="8"/>
        <v>81</v>
      </c>
      <c r="E18" s="71">
        <f t="shared" si="8"/>
        <v>75</v>
      </c>
      <c r="F18" s="71">
        <f t="shared" si="8"/>
        <v>79</v>
      </c>
      <c r="G18" s="71">
        <f t="shared" si="8"/>
        <v>82</v>
      </c>
      <c r="H18" s="71">
        <f t="shared" si="8"/>
        <v>465</v>
      </c>
      <c r="I18" s="6"/>
      <c r="J18" s="32" t="s">
        <v>6</v>
      </c>
      <c r="K18" s="33">
        <f>AVERAGEIF(K4:K15,"&gt;0")</f>
        <v>465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>
        <f t="array" ref="B19">+MEDIAN(IF(B4:B15&lt;&gt;0,B4:B15))</f>
        <v>78</v>
      </c>
      <c r="C19" s="71">
        <f t="array" ref="C19">+MEDIAN(IF(C4:C15&lt;&gt;0,C4:C15))</f>
        <v>70</v>
      </c>
      <c r="D19" s="71">
        <f t="array" ref="D19">+MEDIAN(IF(D4:D15&lt;&gt;0,D4:D15))</f>
        <v>81</v>
      </c>
      <c r="E19" s="71">
        <f t="array" ref="E19">+MEDIAN(IF(E4:E15&lt;&gt;0,E4:E15))</f>
        <v>75</v>
      </c>
      <c r="F19" s="71">
        <f t="array" ref="F19">+MEDIAN(IF(F4:F15&lt;&gt;0,F4:F15))</f>
        <v>79</v>
      </c>
      <c r="G19" s="71">
        <f t="array" ref="G19">+MEDIAN(IF(G4:G15&lt;&gt;0,G4:G15))</f>
        <v>82</v>
      </c>
      <c r="H19" s="71">
        <f t="array" ref="H19">+MEDIAN(IF(H4:H15&lt;&gt;0,H4:H15))</f>
        <v>465</v>
      </c>
      <c r="I19" s="6"/>
      <c r="J19" s="32" t="s">
        <v>7</v>
      </c>
      <c r="K19" s="33">
        <f t="array" ref="K19">+MEDIAN(IF(K4:K15&lt;&gt;0,K4:K15))</f>
        <v>465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78</v>
      </c>
      <c r="C20" s="104">
        <f t="shared" si="9"/>
        <v>70</v>
      </c>
      <c r="D20" s="104">
        <f t="shared" si="9"/>
        <v>81</v>
      </c>
      <c r="E20" s="104">
        <f t="shared" si="9"/>
        <v>75</v>
      </c>
      <c r="F20" s="104">
        <f t="shared" si="9"/>
        <v>79</v>
      </c>
      <c r="G20" s="104">
        <f t="shared" si="9"/>
        <v>82</v>
      </c>
      <c r="H20" s="104">
        <f t="shared" si="9"/>
        <v>465</v>
      </c>
      <c r="I20" s="6"/>
      <c r="J20" s="32" t="s">
        <v>8</v>
      </c>
      <c r="K20" s="33">
        <f>+MAX(K4:K15)</f>
        <v>465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 t="e">
        <f t="array" ref="B21">+STDEV(IF(B4:B15&gt;0,B4:B15))</f>
        <v>#DIV/0!</v>
      </c>
      <c r="C21" s="120" t="e">
        <f t="array" ref="C21">+STDEV(IF(C4:C15&gt;0,C4:C15))</f>
        <v>#DIV/0!</v>
      </c>
      <c r="D21" s="120" t="e">
        <f t="array" ref="D21">+STDEV(IF(D4:D15&gt;0,D4:D15))</f>
        <v>#DIV/0!</v>
      </c>
      <c r="E21" s="120" t="e">
        <f t="array" ref="E21">+STDEV(IF(E4:E15&gt;0,E4:E15))</f>
        <v>#DIV/0!</v>
      </c>
      <c r="F21" s="120" t="e">
        <f t="array" ref="F21">+STDEV(IF(F4:F15&gt;0,F4:F15))</f>
        <v>#DIV/0!</v>
      </c>
      <c r="G21" s="120" t="e">
        <f t="array" ref="G21">+STDEV(IF(G4:G15&gt;0,G4:G15))</f>
        <v>#DIV/0!</v>
      </c>
      <c r="H21" s="120" t="e">
        <f t="array" ref="H21">+STDEV(IF(H4:H15&gt;0,H4:H15))</f>
        <v>#DIV/0!</v>
      </c>
      <c r="I21" s="6"/>
      <c r="J21" s="32" t="s">
        <v>9</v>
      </c>
      <c r="K21" s="119" t="e">
        <f t="array" ref="K21">+STDEV(IF(K4:K15&gt;0,K4:K15))</f>
        <v>#DIV/0!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>
        <f>+(B20-B17)/B18</f>
        <v>0</v>
      </c>
      <c r="C22" s="114">
        <f t="shared" ref="C22:H22" si="10">+(C20-C17)/C18</f>
        <v>0</v>
      </c>
      <c r="D22" s="114">
        <f t="shared" si="10"/>
        <v>0</v>
      </c>
      <c r="E22" s="114">
        <f t="shared" si="10"/>
        <v>0</v>
      </c>
      <c r="F22" s="114">
        <f t="shared" si="10"/>
        <v>0</v>
      </c>
      <c r="G22" s="114">
        <f t="shared" si="10"/>
        <v>0</v>
      </c>
      <c r="H22" s="114">
        <f t="shared" si="10"/>
        <v>0</v>
      </c>
      <c r="I22" s="6"/>
      <c r="J22" s="34" t="s">
        <v>4</v>
      </c>
      <c r="K22" s="35" t="e">
        <f>+K21/K18</f>
        <v>#DIV/0!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17"/>
      <c r="U34" s="17"/>
      <c r="V34" s="17"/>
      <c r="W34" s="17"/>
      <c r="X34" s="17"/>
      <c r="Y34" s="17"/>
      <c r="Z34" s="17"/>
      <c r="AA34" s="17"/>
    </row>
    <row r="35" spans="1:27" ht="15.75" x14ac:dyDescent="0.25">
      <c r="O35" s="16"/>
      <c r="S35" s="64"/>
    </row>
    <row r="36" spans="1:27" x14ac:dyDescent="0.2">
      <c r="S36" s="64"/>
    </row>
    <row r="37" spans="1:27" ht="15.75" x14ac:dyDescent="0.25">
      <c r="O37" s="65"/>
      <c r="P37" s="163"/>
      <c r="S37" s="64"/>
    </row>
    <row r="38" spans="1:27" x14ac:dyDescent="0.2">
      <c r="S38" s="64"/>
    </row>
    <row r="39" spans="1:27" x14ac:dyDescent="0.2">
      <c r="S39" s="64"/>
    </row>
    <row r="40" spans="1:27" x14ac:dyDescent="0.2">
      <c r="S40" s="25"/>
    </row>
  </sheetData>
  <sheetProtection sheet="1" objects="1" scenarios="1"/>
  <mergeCells count="1">
    <mergeCell ref="AD1:AH1"/>
  </mergeCells>
  <phoneticPr fontId="0" type="noConversion"/>
  <pageMargins left="0.75" right="0.75" top="1" bottom="1" header="0" footer="0"/>
  <headerFooter alignWithMargins="0"/>
  <ignoredErrors>
    <ignoredError sqref="H16" unlockedFormula="1"/>
    <ignoredError sqref="B17:G21 S4:T15" formulaRange="1"/>
    <ignoredError sqref="H4:H15" formulaRange="1" unlockedFormula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H40"/>
  <sheetViews>
    <sheetView showGridLines="0" workbookViewId="0">
      <selection activeCell="B4" sqref="B4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7109375" bestFit="1" customWidth="1"/>
    <col min="21" max="25" width="4.7109375" customWidth="1"/>
    <col min="26" max="26" width="8.85546875" bestFit="1" customWidth="1"/>
    <col min="29" max="29" width="12.4257812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>
        <v>8676</v>
      </c>
      <c r="B2" s="13" t="s">
        <v>88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91</v>
      </c>
      <c r="C4" s="164">
        <v>92</v>
      </c>
      <c r="D4" s="164">
        <v>91</v>
      </c>
      <c r="E4" s="164">
        <v>88</v>
      </c>
      <c r="F4" s="164">
        <v>92</v>
      </c>
      <c r="G4" s="164">
        <v>90</v>
      </c>
      <c r="H4" s="176">
        <f>+SUM(B4:G4)</f>
        <v>544</v>
      </c>
      <c r="I4" s="82"/>
      <c r="J4" s="59">
        <f>+TOTALES!$D$4</f>
        <v>46033</v>
      </c>
      <c r="K4" s="69">
        <f>+H4</f>
        <v>544</v>
      </c>
      <c r="L4" s="70">
        <f>+IF(K4=0,0,1)</f>
        <v>1</v>
      </c>
      <c r="M4" s="71"/>
      <c r="N4" s="71"/>
      <c r="O4" s="71"/>
      <c r="P4" s="69">
        <f t="shared" ref="P4:P15" si="0">+SUM(L4:O4)</f>
        <v>1</v>
      </c>
      <c r="Q4" s="72"/>
      <c r="R4" s="73"/>
      <c r="S4" s="117">
        <f t="shared" ref="S4:S15" si="1">+MAX(B4:G4)</f>
        <v>92</v>
      </c>
      <c r="T4" s="127">
        <f>IF(H4=0,0,+((+S4-MIN(B4:G4))/AVERAGE(B4:G4)))</f>
        <v>4.4117647058823525E-2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90</v>
      </c>
      <c r="C5" s="164">
        <v>91</v>
      </c>
      <c r="D5" s="164">
        <v>94</v>
      </c>
      <c r="E5" s="164">
        <v>84</v>
      </c>
      <c r="F5" s="164">
        <v>92</v>
      </c>
      <c r="G5" s="164">
        <v>85</v>
      </c>
      <c r="H5" s="176">
        <f t="shared" ref="H5:H15" si="2">+SUM(B5:G5)</f>
        <v>536</v>
      </c>
      <c r="I5" s="82"/>
      <c r="J5" s="59">
        <f>+TOTALES!$E$4</f>
        <v>46061</v>
      </c>
      <c r="K5" s="69">
        <f t="shared" ref="K5:K15" si="3">+H5</f>
        <v>536</v>
      </c>
      <c r="L5" s="70">
        <f t="shared" ref="L5:L15" si="4">+IF(K5=0,0,1)</f>
        <v>1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1</v>
      </c>
      <c r="S5" s="118">
        <f t="shared" si="1"/>
        <v>94</v>
      </c>
      <c r="T5" s="127">
        <f t="shared" ref="T5:T15" si="5">IF(H5=0,0,+((+S5-MIN(B5:G5))/AVERAGE(B5:G5)))</f>
        <v>0.11194029850746269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0</v>
      </c>
      <c r="C6" s="164">
        <v>0</v>
      </c>
      <c r="D6" s="164">
        <v>0</v>
      </c>
      <c r="E6" s="164">
        <v>0</v>
      </c>
      <c r="F6" s="164">
        <v>0</v>
      </c>
      <c r="G6" s="164">
        <v>0</v>
      </c>
      <c r="H6" s="176">
        <f t="shared" si="2"/>
        <v>0</v>
      </c>
      <c r="I6" s="82"/>
      <c r="J6" s="59">
        <f>+TOTALES!$F$4</f>
        <v>46089</v>
      </c>
      <c r="K6" s="69">
        <f t="shared" si="3"/>
        <v>0</v>
      </c>
      <c r="L6" s="70">
        <f t="shared" si="4"/>
        <v>0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0</v>
      </c>
      <c r="Q6" s="71">
        <f>+K5</f>
        <v>536</v>
      </c>
      <c r="R6" s="71">
        <f>+K4</f>
        <v>544</v>
      </c>
      <c r="S6" s="118">
        <f t="shared" si="1"/>
        <v>0</v>
      </c>
      <c r="T6" s="127">
        <f t="shared" si="5"/>
        <v>0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0</v>
      </c>
      <c r="C7" s="164">
        <v>0</v>
      </c>
      <c r="D7" s="164">
        <v>0</v>
      </c>
      <c r="E7" s="164">
        <v>0</v>
      </c>
      <c r="F7" s="164">
        <v>0</v>
      </c>
      <c r="G7" s="164">
        <v>0</v>
      </c>
      <c r="H7" s="176">
        <f t="shared" si="2"/>
        <v>0</v>
      </c>
      <c r="I7" s="82"/>
      <c r="J7" s="59">
        <f>+TOTALES!$G$4</f>
        <v>46124</v>
      </c>
      <c r="K7" s="69">
        <f t="shared" si="3"/>
        <v>0</v>
      </c>
      <c r="L7" s="70">
        <f t="shared" si="4"/>
        <v>0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0</v>
      </c>
      <c r="Q7" s="71">
        <f>IF(SUM(K6:K7)=0,+Q6,+LOOKUP(2,1/($K$4:K6&gt;0),$K$4:K6))</f>
        <v>536</v>
      </c>
      <c r="R7" s="71">
        <f>+IF(K6=0,+R6,+LOOKUP(2,1/($K$4:K5&gt;0),$K$4:K5))</f>
        <v>544</v>
      </c>
      <c r="S7" s="118">
        <f t="shared" si="1"/>
        <v>0</v>
      </c>
      <c r="T7" s="127">
        <f t="shared" si="5"/>
        <v>0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90</v>
      </c>
      <c r="C8" s="164">
        <v>93</v>
      </c>
      <c r="D8" s="164">
        <v>91</v>
      </c>
      <c r="E8" s="164">
        <v>86</v>
      </c>
      <c r="F8" s="164">
        <v>87</v>
      </c>
      <c r="G8" s="164">
        <v>90</v>
      </c>
      <c r="H8" s="176">
        <f t="shared" si="2"/>
        <v>537</v>
      </c>
      <c r="I8" s="82"/>
      <c r="J8" s="59">
        <f>+TOTALES!$H$4</f>
        <v>46173</v>
      </c>
      <c r="K8" s="69">
        <f t="shared" si="3"/>
        <v>537</v>
      </c>
      <c r="L8" s="70">
        <f t="shared" si="4"/>
        <v>1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2</v>
      </c>
      <c r="O8" s="71">
        <f>IF(COUNTIF($K$4:K8,"&gt;0")&lt;3,0,+IF(K8=0,0,IF(K8&lt;=Q8,0,IF(Q8&lt;=R8,0,3))))</f>
        <v>0</v>
      </c>
      <c r="P8" s="69">
        <f t="shared" si="0"/>
        <v>3</v>
      </c>
      <c r="Q8" s="71">
        <f>IF(SUM(K7:K8)=0,+Q7,+LOOKUP(2,1/($K$4:K7&gt;0),$K$4:K7))</f>
        <v>536</v>
      </c>
      <c r="R8" s="71">
        <f>+IF(K7=0,+R7,+LOOKUP(2,1/($K$4:K6&gt;0),$K$4:K6))</f>
        <v>544</v>
      </c>
      <c r="S8" s="118">
        <f t="shared" si="1"/>
        <v>93</v>
      </c>
      <c r="T8" s="127">
        <f t="shared" si="5"/>
        <v>7.8212290502793297E-2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0</v>
      </c>
      <c r="C9" s="164">
        <v>0</v>
      </c>
      <c r="D9" s="164">
        <v>0</v>
      </c>
      <c r="E9" s="164">
        <v>0</v>
      </c>
      <c r="F9" s="164">
        <v>0</v>
      </c>
      <c r="G9" s="164">
        <v>0</v>
      </c>
      <c r="H9" s="176">
        <f t="shared" si="2"/>
        <v>0</v>
      </c>
      <c r="I9" s="82"/>
      <c r="J9" s="59">
        <f>+TOTALES!$I$4</f>
        <v>46215</v>
      </c>
      <c r="K9" s="69">
        <f t="shared" si="3"/>
        <v>0</v>
      </c>
      <c r="L9" s="70">
        <f t="shared" si="4"/>
        <v>0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0</v>
      </c>
      <c r="O9" s="71">
        <f>IF(COUNTIF($K$4:K9,"&gt;0")&lt;3,0,+IF(K9=0,0,IF(K9&lt;=Q9,0,IF(Q9&lt;=R9,0,3))))</f>
        <v>0</v>
      </c>
      <c r="P9" s="69">
        <f t="shared" si="0"/>
        <v>0</v>
      </c>
      <c r="Q9" s="71">
        <f>IF(SUM(K8:K9)=0,+Q8,+LOOKUP(2,1/($K$4:K8&gt;0),$K$4:K8))</f>
        <v>537</v>
      </c>
      <c r="R9" s="71">
        <f>+IF(K8=0,+R8,+LOOKUP(2,1/($K$4:K7&gt;0),$K$4:K7))</f>
        <v>536</v>
      </c>
      <c r="S9" s="118">
        <f t="shared" si="1"/>
        <v>0</v>
      </c>
      <c r="T9" s="127">
        <f t="shared" si="5"/>
        <v>0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176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537</v>
      </c>
      <c r="R10" s="71">
        <f>+IF(K9=0,+R9,+LOOKUP(2,1/($K$4:K8&gt;0),$K$4:K8))</f>
        <v>536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176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537</v>
      </c>
      <c r="R11" s="71">
        <f>+IF(K10=0,+R10,+LOOKUP(2,1/($K$4:K9&gt;0),$K$4:K9))</f>
        <v>536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76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537</v>
      </c>
      <c r="R12" s="71">
        <f>+IF(K11=0,+R11,+LOOKUP(2,1/($K$4:K10&gt;0),$K$4:K10))</f>
        <v>536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76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537</v>
      </c>
      <c r="R13" s="71">
        <f>+IF(K12=0,+R12,+LOOKUP(2,1/($K$4:K11&gt;0),$K$4:K11))</f>
        <v>536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176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537</v>
      </c>
      <c r="R14" s="71">
        <f>+IF(K13=0,+R13,+LOOKUP(2,1/($K$4:K12&gt;0),$K$4:K12))</f>
        <v>536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177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537</v>
      </c>
      <c r="R15" s="81">
        <f>+IF(K14=0,+R14,+LOOKUP(2,1/($K$4:K13&gt;0),$K$4:K13))</f>
        <v>536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1617</v>
      </c>
      <c r="I16" s="6"/>
      <c r="J16" s="37" t="s">
        <v>0</v>
      </c>
      <c r="K16" s="48">
        <f>SUM(K4:K15)</f>
        <v>1617</v>
      </c>
      <c r="L16" s="77">
        <f>SUM(L4:L15)</f>
        <v>3</v>
      </c>
      <c r="M16" s="77">
        <f t="shared" ref="M16:P16" si="6">SUM(M4:M15)</f>
        <v>0</v>
      </c>
      <c r="N16" s="77">
        <f t="shared" si="6"/>
        <v>2</v>
      </c>
      <c r="O16" s="77">
        <f t="shared" si="6"/>
        <v>0</v>
      </c>
      <c r="P16" s="78">
        <f t="shared" si="6"/>
        <v>5</v>
      </c>
      <c r="Q16" s="72"/>
      <c r="R16" s="72"/>
      <c r="S16" s="63">
        <f>+MAX(S4:S15)</f>
        <v>94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>
        <f>SMALL(B4:B15,COUNTIF(B4:B15,"&lt;=0")+1)</f>
        <v>90</v>
      </c>
      <c r="C17" s="111">
        <f t="shared" ref="C17:G17" si="7">SMALL(C4:C15,COUNTIF(C4:C15,"&lt;=0")+1)</f>
        <v>91</v>
      </c>
      <c r="D17" s="111">
        <f t="shared" si="7"/>
        <v>91</v>
      </c>
      <c r="E17" s="111">
        <f t="shared" si="7"/>
        <v>84</v>
      </c>
      <c r="F17" s="111">
        <f t="shared" si="7"/>
        <v>87</v>
      </c>
      <c r="G17" s="111">
        <f t="shared" si="7"/>
        <v>85</v>
      </c>
      <c r="H17" s="111">
        <f>SMALL(H4:H15,COUNTIF(H4:H15,"&lt;=0")+1)</f>
        <v>536</v>
      </c>
      <c r="I17" s="6"/>
      <c r="J17" s="30" t="s">
        <v>5</v>
      </c>
      <c r="K17" s="31">
        <f>SMALL(K4:K15,COUNTIF(K4:K15,"&lt;=0")+1)</f>
        <v>536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>
        <f t="shared" ref="B18:H18" si="8">AVERAGEIF(B4:B15,"&gt;0")</f>
        <v>90.333333333333329</v>
      </c>
      <c r="C18" s="71">
        <f t="shared" si="8"/>
        <v>92</v>
      </c>
      <c r="D18" s="71">
        <f t="shared" si="8"/>
        <v>92</v>
      </c>
      <c r="E18" s="71">
        <f t="shared" si="8"/>
        <v>86</v>
      </c>
      <c r="F18" s="71">
        <f t="shared" si="8"/>
        <v>90.333333333333329</v>
      </c>
      <c r="G18" s="71">
        <f t="shared" si="8"/>
        <v>88.333333333333329</v>
      </c>
      <c r="H18" s="71">
        <f t="shared" si="8"/>
        <v>539</v>
      </c>
      <c r="I18" s="6"/>
      <c r="J18" s="32" t="s">
        <v>6</v>
      </c>
      <c r="K18" s="33">
        <f>AVERAGEIF(K4:K15,"&gt;0")</f>
        <v>539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>
        <f t="array" ref="B19">+MEDIAN(IF(B4:B15&lt;&gt;0,B4:B15))</f>
        <v>90</v>
      </c>
      <c r="C19" s="71">
        <f t="array" ref="C19">+MEDIAN(IF(C4:C15&lt;&gt;0,C4:C15))</f>
        <v>92</v>
      </c>
      <c r="D19" s="71">
        <f t="array" ref="D19">+MEDIAN(IF(D4:D15&lt;&gt;0,D4:D15))</f>
        <v>91</v>
      </c>
      <c r="E19" s="71">
        <f t="array" ref="E19">+MEDIAN(IF(E4:E15&lt;&gt;0,E4:E15))</f>
        <v>86</v>
      </c>
      <c r="F19" s="71">
        <f t="array" ref="F19">+MEDIAN(IF(F4:F15&lt;&gt;0,F4:F15))</f>
        <v>92</v>
      </c>
      <c r="G19" s="71">
        <f t="array" ref="G19">+MEDIAN(IF(G4:G15&lt;&gt;0,G4:G15))</f>
        <v>90</v>
      </c>
      <c r="H19" s="71">
        <f t="array" ref="H19">+MEDIAN(IF(H4:H15&lt;&gt;0,H4:H15))</f>
        <v>537</v>
      </c>
      <c r="I19" s="6"/>
      <c r="J19" s="32" t="s">
        <v>7</v>
      </c>
      <c r="K19" s="33">
        <f t="array" ref="K19">+MEDIAN(IF(K4:K15&lt;&gt;0,K4:K15))</f>
        <v>537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91</v>
      </c>
      <c r="C20" s="104">
        <f t="shared" si="9"/>
        <v>93</v>
      </c>
      <c r="D20" s="104">
        <f t="shared" si="9"/>
        <v>94</v>
      </c>
      <c r="E20" s="104">
        <f t="shared" si="9"/>
        <v>88</v>
      </c>
      <c r="F20" s="104">
        <f t="shared" si="9"/>
        <v>92</v>
      </c>
      <c r="G20" s="104">
        <f t="shared" si="9"/>
        <v>90</v>
      </c>
      <c r="H20" s="104">
        <f t="shared" si="9"/>
        <v>544</v>
      </c>
      <c r="I20" s="6"/>
      <c r="J20" s="32" t="s">
        <v>8</v>
      </c>
      <c r="K20" s="33">
        <f>+MAX(K4:K15)</f>
        <v>544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>
        <f t="array" ref="B21">+STDEV(IF(B4:B15&gt;0,B4:B15))</f>
        <v>0.57735026918962573</v>
      </c>
      <c r="C21" s="120">
        <f t="array" ref="C21">+STDEV(IF(C4:C15&gt;0,C4:C15))</f>
        <v>1</v>
      </c>
      <c r="D21" s="120">
        <f t="array" ref="D21">+STDEV(IF(D4:D15&gt;0,D4:D15))</f>
        <v>1.7320508075688772</v>
      </c>
      <c r="E21" s="120">
        <f t="array" ref="E21">+STDEV(IF(E4:E15&gt;0,E4:E15))</f>
        <v>2</v>
      </c>
      <c r="F21" s="120">
        <f t="array" ref="F21">+STDEV(IF(F4:F15&gt;0,F4:F15))</f>
        <v>2.8867513459481287</v>
      </c>
      <c r="G21" s="120">
        <f t="array" ref="G21">+STDEV(IF(G4:G15&gt;0,G4:G15))</f>
        <v>2.8867513459481287</v>
      </c>
      <c r="H21" s="120">
        <f t="array" ref="H21">+STDEV(IF(H4:H15&gt;0,H4:H15))</f>
        <v>4.358898943540674</v>
      </c>
      <c r="I21" s="6"/>
      <c r="J21" s="32" t="s">
        <v>9</v>
      </c>
      <c r="K21" s="119">
        <f t="array" ref="K21">+STDEV(IF(K4:K15&gt;0,K4:K15))</f>
        <v>4.358898943540674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>
        <f>+(B20-B17)/B18</f>
        <v>1.1070110701107012E-2</v>
      </c>
      <c r="C22" s="114">
        <f t="shared" ref="C22:H22" si="10">+(C20-C17)/C18</f>
        <v>2.1739130434782608E-2</v>
      </c>
      <c r="D22" s="114">
        <f t="shared" si="10"/>
        <v>3.2608695652173912E-2</v>
      </c>
      <c r="E22" s="114">
        <f t="shared" si="10"/>
        <v>4.6511627906976744E-2</v>
      </c>
      <c r="F22" s="114">
        <f t="shared" si="10"/>
        <v>5.5350553505535055E-2</v>
      </c>
      <c r="G22" s="114">
        <f t="shared" si="10"/>
        <v>5.6603773584905662E-2</v>
      </c>
      <c r="H22" s="114">
        <f t="shared" si="10"/>
        <v>1.4842300556586271E-2</v>
      </c>
      <c r="I22" s="6"/>
      <c r="J22" s="34" t="s">
        <v>4</v>
      </c>
      <c r="K22" s="35">
        <f>+K21/K18</f>
        <v>8.0870110269771322E-3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17"/>
      <c r="U34" s="17"/>
      <c r="V34" s="17"/>
      <c r="W34" s="17"/>
      <c r="X34" s="17"/>
      <c r="Y34" s="17"/>
      <c r="Z34" s="17"/>
      <c r="AA34" s="17"/>
    </row>
    <row r="35" spans="1:27" ht="15.75" x14ac:dyDescent="0.25">
      <c r="O35" s="16"/>
      <c r="S35" s="64"/>
    </row>
    <row r="36" spans="1:27" x14ac:dyDescent="0.2">
      <c r="S36" s="64"/>
    </row>
    <row r="37" spans="1:27" ht="15.75" x14ac:dyDescent="0.25">
      <c r="O37" s="65"/>
      <c r="P37" s="163"/>
      <c r="S37" s="64"/>
    </row>
    <row r="38" spans="1:27" x14ac:dyDescent="0.2">
      <c r="S38" s="64"/>
    </row>
    <row r="39" spans="1:27" x14ac:dyDescent="0.2">
      <c r="S39" s="64"/>
    </row>
    <row r="40" spans="1:27" x14ac:dyDescent="0.2">
      <c r="S40" s="25"/>
    </row>
  </sheetData>
  <sheetProtection sheet="1" objects="1" scenarios="1"/>
  <mergeCells count="1">
    <mergeCell ref="AD1:AH1"/>
  </mergeCells>
  <phoneticPr fontId="0" type="noConversion"/>
  <pageMargins left="0.75" right="0.75" top="1" bottom="1" header="0" footer="0"/>
  <headerFooter alignWithMargins="0"/>
  <ignoredErrors>
    <ignoredError sqref="S4:T15 B17:G21" formulaRange="1"/>
    <ignoredError sqref="H4:H16" formulaRange="1" unlockedFormula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H40"/>
  <sheetViews>
    <sheetView showGridLines="0" workbookViewId="0">
      <selection activeCell="B9" sqref="B9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7109375" bestFit="1" customWidth="1"/>
    <col min="21" max="25" width="4.7109375" customWidth="1"/>
    <col min="26" max="26" width="8.85546875" bestFit="1" customWidth="1"/>
    <col min="29" max="29" width="12.4257812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>
        <v>18139</v>
      </c>
      <c r="B2" s="13" t="s">
        <v>58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84</v>
      </c>
      <c r="C4" s="164">
        <v>86</v>
      </c>
      <c r="D4" s="164">
        <v>89</v>
      </c>
      <c r="E4" s="164">
        <v>89</v>
      </c>
      <c r="F4" s="164">
        <v>87</v>
      </c>
      <c r="G4" s="164">
        <v>92</v>
      </c>
      <c r="H4" s="176">
        <f>+SUM(B4:G4)</f>
        <v>527</v>
      </c>
      <c r="I4" s="82"/>
      <c r="J4" s="59">
        <f>+TOTALES!$D$4</f>
        <v>46033</v>
      </c>
      <c r="K4" s="69">
        <f>+H4</f>
        <v>527</v>
      </c>
      <c r="L4" s="70">
        <f>+IF(K4=0,0,1)</f>
        <v>1</v>
      </c>
      <c r="M4" s="71"/>
      <c r="N4" s="71"/>
      <c r="O4" s="71"/>
      <c r="P4" s="69">
        <f t="shared" ref="P4:P15" si="0">+SUM(L4:O4)</f>
        <v>1</v>
      </c>
      <c r="Q4" s="72"/>
      <c r="R4" s="73"/>
      <c r="S4" s="117">
        <f t="shared" ref="S4:S15" si="1">+MAX(B4:G4)</f>
        <v>92</v>
      </c>
      <c r="T4" s="127">
        <f>IF(H4=0,0,+((+S4-MIN(B4:G4))/AVERAGE(B4:G4)))</f>
        <v>9.1081593927893736E-2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0</v>
      </c>
      <c r="C5" s="164">
        <v>0</v>
      </c>
      <c r="D5" s="164">
        <v>0</v>
      </c>
      <c r="E5" s="164">
        <v>0</v>
      </c>
      <c r="F5" s="164">
        <v>0</v>
      </c>
      <c r="G5" s="164">
        <v>0</v>
      </c>
      <c r="H5" s="176">
        <f t="shared" ref="H5:H15" si="2">+SUM(B5:G5)</f>
        <v>0</v>
      </c>
      <c r="I5" s="82"/>
      <c r="J5" s="59">
        <f>+TOTALES!$E$4</f>
        <v>46061</v>
      </c>
      <c r="K5" s="69">
        <f t="shared" ref="K5:K15" si="3">+H5</f>
        <v>0</v>
      </c>
      <c r="L5" s="70">
        <f t="shared" ref="L5:L15" si="4">+IF(K5=0,0,1)</f>
        <v>0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0</v>
      </c>
      <c r="S5" s="118">
        <f t="shared" si="1"/>
        <v>0</v>
      </c>
      <c r="T5" s="127">
        <f t="shared" ref="T5:T15" si="5">IF(H5=0,0,+((+S5-MIN(B5:G5))/AVERAGE(B5:G5)))</f>
        <v>0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0</v>
      </c>
      <c r="C6" s="164">
        <v>0</v>
      </c>
      <c r="D6" s="164">
        <v>0</v>
      </c>
      <c r="E6" s="164">
        <v>0</v>
      </c>
      <c r="F6" s="164">
        <v>0</v>
      </c>
      <c r="G6" s="164">
        <v>0</v>
      </c>
      <c r="H6" s="176">
        <f t="shared" si="2"/>
        <v>0</v>
      </c>
      <c r="I6" s="82"/>
      <c r="J6" s="59">
        <f>+TOTALES!$F$4</f>
        <v>46089</v>
      </c>
      <c r="K6" s="69">
        <f t="shared" si="3"/>
        <v>0</v>
      </c>
      <c r="L6" s="70">
        <f t="shared" si="4"/>
        <v>0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0</v>
      </c>
      <c r="Q6" s="71">
        <f>+K5</f>
        <v>0</v>
      </c>
      <c r="R6" s="71">
        <f>+K4</f>
        <v>527</v>
      </c>
      <c r="S6" s="118">
        <f t="shared" si="1"/>
        <v>0</v>
      </c>
      <c r="T6" s="127">
        <f t="shared" si="5"/>
        <v>0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91</v>
      </c>
      <c r="C7" s="164">
        <v>86</v>
      </c>
      <c r="D7" s="164">
        <v>82</v>
      </c>
      <c r="E7" s="164">
        <v>87</v>
      </c>
      <c r="F7" s="164">
        <v>77</v>
      </c>
      <c r="G7" s="164">
        <v>87</v>
      </c>
      <c r="H7" s="176">
        <f t="shared" si="2"/>
        <v>510</v>
      </c>
      <c r="I7" s="82"/>
      <c r="J7" s="59">
        <f>+TOTALES!$G$4</f>
        <v>46124</v>
      </c>
      <c r="K7" s="69">
        <f t="shared" si="3"/>
        <v>510</v>
      </c>
      <c r="L7" s="70">
        <f t="shared" si="4"/>
        <v>1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1</v>
      </c>
      <c r="Q7" s="71">
        <f>IF(SUM(K6:K7)=0,+Q6,+LOOKUP(2,1/($K$4:K6&gt;0),$K$4:K6))</f>
        <v>527</v>
      </c>
      <c r="R7" s="71">
        <f>+IF(K6=0,+R6,+LOOKUP(2,1/($K$4:K5&gt;0),$K$4:K5))</f>
        <v>527</v>
      </c>
      <c r="S7" s="118">
        <f t="shared" si="1"/>
        <v>91</v>
      </c>
      <c r="T7" s="127">
        <f t="shared" si="5"/>
        <v>0.16470588235294117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83</v>
      </c>
      <c r="C8" s="164">
        <v>84</v>
      </c>
      <c r="D8" s="164">
        <v>77</v>
      </c>
      <c r="E8" s="164">
        <v>77</v>
      </c>
      <c r="F8" s="164">
        <v>84</v>
      </c>
      <c r="G8" s="164">
        <v>84</v>
      </c>
      <c r="H8" s="176">
        <f t="shared" si="2"/>
        <v>489</v>
      </c>
      <c r="I8" s="82"/>
      <c r="J8" s="59">
        <f>+TOTALES!$H$4</f>
        <v>46173</v>
      </c>
      <c r="K8" s="69">
        <f t="shared" si="3"/>
        <v>489</v>
      </c>
      <c r="L8" s="70">
        <f t="shared" si="4"/>
        <v>1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0</v>
      </c>
      <c r="O8" s="71">
        <f>IF(COUNTIF($K$4:K8,"&gt;0")&lt;3,0,+IF(K8=0,0,IF(K8&lt;=Q8,0,IF(Q8&lt;=R8,0,3))))</f>
        <v>0</v>
      </c>
      <c r="P8" s="69">
        <f t="shared" si="0"/>
        <v>1</v>
      </c>
      <c r="Q8" s="71">
        <f>IF(SUM(K7:K8)=0,+Q7,+LOOKUP(2,1/($K$4:K7&gt;0),$K$4:K7))</f>
        <v>510</v>
      </c>
      <c r="R8" s="71">
        <f>+IF(K7=0,+R7,+LOOKUP(2,1/($K$4:K6&gt;0),$K$4:K6))</f>
        <v>527</v>
      </c>
      <c r="S8" s="118">
        <f t="shared" si="1"/>
        <v>84</v>
      </c>
      <c r="T8" s="127">
        <f t="shared" si="5"/>
        <v>8.5889570552147243E-2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89</v>
      </c>
      <c r="C9" s="164">
        <v>81</v>
      </c>
      <c r="D9" s="164">
        <v>86</v>
      </c>
      <c r="E9" s="164">
        <v>84</v>
      </c>
      <c r="F9" s="164">
        <v>88</v>
      </c>
      <c r="G9" s="164">
        <v>84</v>
      </c>
      <c r="H9" s="176">
        <f t="shared" si="2"/>
        <v>512</v>
      </c>
      <c r="I9" s="82"/>
      <c r="J9" s="59">
        <f>+TOTALES!$I$4</f>
        <v>46215</v>
      </c>
      <c r="K9" s="69">
        <f t="shared" si="3"/>
        <v>512</v>
      </c>
      <c r="L9" s="70">
        <f t="shared" si="4"/>
        <v>1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2</v>
      </c>
      <c r="O9" s="71">
        <f>IF(COUNTIF($K$4:K9,"&gt;0")&lt;3,0,+IF(K9=0,0,IF(K9&lt;=Q9,0,IF(Q9&lt;=R9,0,3))))</f>
        <v>0</v>
      </c>
      <c r="P9" s="69">
        <f t="shared" si="0"/>
        <v>3</v>
      </c>
      <c r="Q9" s="71">
        <f>IF(SUM(K8:K9)=0,+Q8,+LOOKUP(2,1/($K$4:K8&gt;0),$K$4:K8))</f>
        <v>489</v>
      </c>
      <c r="R9" s="71">
        <f>+IF(K8=0,+R8,+LOOKUP(2,1/($K$4:K7&gt;0),$K$4:K7))</f>
        <v>510</v>
      </c>
      <c r="S9" s="118">
        <f t="shared" si="1"/>
        <v>89</v>
      </c>
      <c r="T9" s="127">
        <f t="shared" si="5"/>
        <v>9.375E-2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176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512</v>
      </c>
      <c r="R10" s="71">
        <f>+IF(K9=0,+R9,+LOOKUP(2,1/($K$4:K8&gt;0),$K$4:K8))</f>
        <v>489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176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512</v>
      </c>
      <c r="R11" s="71">
        <f>+IF(K10=0,+R10,+LOOKUP(2,1/($K$4:K9&gt;0),$K$4:K9))</f>
        <v>489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76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512</v>
      </c>
      <c r="R12" s="71">
        <f>+IF(K11=0,+R11,+LOOKUP(2,1/($K$4:K10&gt;0),$K$4:K10))</f>
        <v>489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76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512</v>
      </c>
      <c r="R13" s="71">
        <f>+IF(K12=0,+R12,+LOOKUP(2,1/($K$4:K11&gt;0),$K$4:K11))</f>
        <v>489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176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512</v>
      </c>
      <c r="R14" s="71">
        <f>+IF(K13=0,+R13,+LOOKUP(2,1/($K$4:K12&gt;0),$K$4:K12))</f>
        <v>489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177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512</v>
      </c>
      <c r="R15" s="81">
        <f>+IF(K14=0,+R14,+LOOKUP(2,1/($K$4:K13&gt;0),$K$4:K13))</f>
        <v>489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2038</v>
      </c>
      <c r="I16" s="6"/>
      <c r="J16" s="37" t="s">
        <v>0</v>
      </c>
      <c r="K16" s="48">
        <f>SUM(K4:K15)</f>
        <v>2038</v>
      </c>
      <c r="L16" s="77">
        <f>SUM(L4:L15)</f>
        <v>4</v>
      </c>
      <c r="M16" s="77">
        <f t="shared" ref="M16:P16" si="6">SUM(M4:M15)</f>
        <v>0</v>
      </c>
      <c r="N16" s="77">
        <f t="shared" si="6"/>
        <v>2</v>
      </c>
      <c r="O16" s="77">
        <f t="shared" si="6"/>
        <v>0</v>
      </c>
      <c r="P16" s="78">
        <f t="shared" si="6"/>
        <v>6</v>
      </c>
      <c r="Q16" s="72"/>
      <c r="R16" s="72"/>
      <c r="S16" s="63">
        <f>+MAX(S4:S15)</f>
        <v>92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>
        <f>SMALL(B4:B15,COUNTIF(B4:B15,"&lt;=0")+1)</f>
        <v>83</v>
      </c>
      <c r="C17" s="111">
        <f t="shared" ref="C17:G17" si="7">SMALL(C4:C15,COUNTIF(C4:C15,"&lt;=0")+1)</f>
        <v>81</v>
      </c>
      <c r="D17" s="111">
        <f t="shared" si="7"/>
        <v>77</v>
      </c>
      <c r="E17" s="111">
        <f t="shared" si="7"/>
        <v>77</v>
      </c>
      <c r="F17" s="111">
        <f t="shared" si="7"/>
        <v>77</v>
      </c>
      <c r="G17" s="111">
        <f t="shared" si="7"/>
        <v>84</v>
      </c>
      <c r="H17" s="111">
        <f>SMALL(H4:H15,COUNTIF(H4:H15,"&lt;=0")+1)</f>
        <v>489</v>
      </c>
      <c r="I17" s="6"/>
      <c r="J17" s="30" t="s">
        <v>5</v>
      </c>
      <c r="K17" s="31">
        <f>SMALL(K4:K15,COUNTIF(K4:K15,"&lt;=0")+1)</f>
        <v>489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>
        <f t="shared" ref="B18:H18" si="8">AVERAGEIF(B4:B15,"&gt;0")</f>
        <v>86.75</v>
      </c>
      <c r="C18" s="71">
        <f t="shared" si="8"/>
        <v>84.25</v>
      </c>
      <c r="D18" s="71">
        <f t="shared" si="8"/>
        <v>83.5</v>
      </c>
      <c r="E18" s="71">
        <f t="shared" si="8"/>
        <v>84.25</v>
      </c>
      <c r="F18" s="71">
        <f t="shared" si="8"/>
        <v>84</v>
      </c>
      <c r="G18" s="71">
        <f t="shared" si="8"/>
        <v>86.75</v>
      </c>
      <c r="H18" s="71">
        <f t="shared" si="8"/>
        <v>509.5</v>
      </c>
      <c r="I18" s="6"/>
      <c r="J18" s="32" t="s">
        <v>6</v>
      </c>
      <c r="K18" s="33">
        <f>AVERAGEIF(K4:K15,"&gt;0")</f>
        <v>509.5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>
        <f t="array" ref="B19">+MEDIAN(IF(B4:B15&lt;&gt;0,B4:B15))</f>
        <v>86.5</v>
      </c>
      <c r="C19" s="71">
        <f t="array" ref="C19">+MEDIAN(IF(C4:C15&lt;&gt;0,C4:C15))</f>
        <v>85</v>
      </c>
      <c r="D19" s="71">
        <f t="array" ref="D19">+MEDIAN(IF(D4:D15&lt;&gt;0,D4:D15))</f>
        <v>84</v>
      </c>
      <c r="E19" s="71">
        <f t="array" ref="E19">+MEDIAN(IF(E4:E15&lt;&gt;0,E4:E15))</f>
        <v>85.5</v>
      </c>
      <c r="F19" s="71">
        <f t="array" ref="F19">+MEDIAN(IF(F4:F15&lt;&gt;0,F4:F15))</f>
        <v>85.5</v>
      </c>
      <c r="G19" s="71">
        <f t="array" ref="G19">+MEDIAN(IF(G4:G15&lt;&gt;0,G4:G15))</f>
        <v>85.5</v>
      </c>
      <c r="H19" s="71">
        <f t="array" ref="H19">+MEDIAN(IF(H4:H15&lt;&gt;0,H4:H15))</f>
        <v>511</v>
      </c>
      <c r="I19" s="6"/>
      <c r="J19" s="32" t="s">
        <v>7</v>
      </c>
      <c r="K19" s="33">
        <f t="array" ref="K19">+MEDIAN(IF(K4:K15&lt;&gt;0,K4:K15))</f>
        <v>511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91</v>
      </c>
      <c r="C20" s="104">
        <f t="shared" si="9"/>
        <v>86</v>
      </c>
      <c r="D20" s="104">
        <f t="shared" si="9"/>
        <v>89</v>
      </c>
      <c r="E20" s="104">
        <f t="shared" si="9"/>
        <v>89</v>
      </c>
      <c r="F20" s="104">
        <f t="shared" si="9"/>
        <v>88</v>
      </c>
      <c r="G20" s="104">
        <f t="shared" si="9"/>
        <v>92</v>
      </c>
      <c r="H20" s="104">
        <f t="shared" si="9"/>
        <v>527</v>
      </c>
      <c r="I20" s="6"/>
      <c r="J20" s="32" t="s">
        <v>8</v>
      </c>
      <c r="K20" s="33">
        <f>+MAX(K4:K15)</f>
        <v>527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>
        <f t="array" ref="B21">+STDEV(IF(B4:B15&gt;0,B4:B15))</f>
        <v>3.8622100754188224</v>
      </c>
      <c r="C21" s="120">
        <f t="array" ref="C21">+STDEV(IF(C4:C15&gt;0,C4:C15))</f>
        <v>2.3629078131263039</v>
      </c>
      <c r="D21" s="120">
        <f t="array" ref="D21">+STDEV(IF(D4:D15&gt;0,D4:D15))</f>
        <v>5.196152422706632</v>
      </c>
      <c r="E21" s="120">
        <f t="array" ref="E21">+STDEV(IF(E4:E15&gt;0,E4:E15))</f>
        <v>5.2519837521962431</v>
      </c>
      <c r="F21" s="120">
        <f t="array" ref="F21">+STDEV(IF(F4:F15&gt;0,F4:F15))</f>
        <v>4.9665548085837798</v>
      </c>
      <c r="G21" s="120">
        <f t="array" ref="G21">+STDEV(IF(G4:G15&gt;0,G4:G15))</f>
        <v>3.7749172176353749</v>
      </c>
      <c r="H21" s="120">
        <f t="array" ref="H21">+STDEV(IF(H4:H15&gt;0,H4:H15))</f>
        <v>15.631165450257807</v>
      </c>
      <c r="I21" s="6"/>
      <c r="J21" s="32" t="s">
        <v>9</v>
      </c>
      <c r="K21" s="119">
        <f t="array" ref="K21">+STDEV(IF(K4:K15&gt;0,K4:K15))</f>
        <v>15.631165450257807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>
        <f>+(B20-B17)/B18</f>
        <v>9.2219020172910657E-2</v>
      </c>
      <c r="C22" s="114">
        <f t="shared" ref="C22:H22" si="10">+(C20-C17)/C18</f>
        <v>5.9347181008902079E-2</v>
      </c>
      <c r="D22" s="114">
        <f t="shared" si="10"/>
        <v>0.1437125748502994</v>
      </c>
      <c r="E22" s="114">
        <f t="shared" si="10"/>
        <v>0.14243323442136499</v>
      </c>
      <c r="F22" s="114">
        <f t="shared" si="10"/>
        <v>0.13095238095238096</v>
      </c>
      <c r="G22" s="114">
        <f t="shared" si="10"/>
        <v>9.2219020172910657E-2</v>
      </c>
      <c r="H22" s="114">
        <f t="shared" si="10"/>
        <v>7.4582924435721301E-2</v>
      </c>
      <c r="I22" s="6"/>
      <c r="J22" s="34" t="s">
        <v>4</v>
      </c>
      <c r="K22" s="35">
        <f>+K21/K18</f>
        <v>3.0679421884706196E-2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17"/>
      <c r="U34" s="17"/>
      <c r="V34" s="17"/>
      <c r="W34" s="17"/>
      <c r="X34" s="17"/>
      <c r="Y34" s="17"/>
      <c r="Z34" s="17"/>
      <c r="AA34" s="17"/>
    </row>
    <row r="35" spans="1:27" ht="15.75" x14ac:dyDescent="0.25">
      <c r="O35" s="16"/>
      <c r="S35" s="64"/>
    </row>
    <row r="36" spans="1:27" x14ac:dyDescent="0.2">
      <c r="S36" s="64"/>
    </row>
    <row r="37" spans="1:27" ht="15.75" x14ac:dyDescent="0.25">
      <c r="O37" s="65"/>
      <c r="P37" s="163"/>
      <c r="S37" s="64"/>
    </row>
    <row r="38" spans="1:27" x14ac:dyDescent="0.2">
      <c r="S38" s="64"/>
    </row>
    <row r="39" spans="1:27" x14ac:dyDescent="0.2">
      <c r="S39" s="64"/>
    </row>
    <row r="40" spans="1:27" x14ac:dyDescent="0.2">
      <c r="S40" s="25"/>
    </row>
  </sheetData>
  <sheetProtection sheet="1" objects="1" scenarios="1"/>
  <mergeCells count="1">
    <mergeCell ref="AD1:AH1"/>
  </mergeCells>
  <phoneticPr fontId="0" type="noConversion"/>
  <pageMargins left="0.75" right="0.75" top="1" bottom="1" header="0" footer="0"/>
  <headerFooter alignWithMargins="0"/>
  <ignoredErrors>
    <ignoredError sqref="H16" unlockedFormula="1"/>
    <ignoredError sqref="B17:G21 S4:T15" formulaRange="1"/>
    <ignoredError sqref="H4:H15" formulaRange="1" unlockedFormula="1"/>
  </ignoredError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40"/>
  <sheetViews>
    <sheetView showGridLines="0" workbookViewId="0">
      <selection activeCell="B4" sqref="B4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3.28515625" customWidth="1"/>
    <col min="21" max="25" width="4.7109375" customWidth="1"/>
    <col min="26" max="26" width="8.85546875" bestFit="1" customWidth="1"/>
    <col min="29" max="29" width="12.4257812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>
        <v>21927</v>
      </c>
      <c r="B2" s="13" t="s">
        <v>99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90</v>
      </c>
      <c r="C4" s="164">
        <v>86</v>
      </c>
      <c r="D4" s="164">
        <v>89</v>
      </c>
      <c r="E4" s="164">
        <v>87</v>
      </c>
      <c r="F4" s="164">
        <v>86</v>
      </c>
      <c r="G4" s="164">
        <v>85</v>
      </c>
      <c r="H4" s="176">
        <f>+SUM(B4:G4)</f>
        <v>523</v>
      </c>
      <c r="I4" s="82"/>
      <c r="J4" s="59">
        <f>+TOTALES!$D$4</f>
        <v>46033</v>
      </c>
      <c r="K4" s="69">
        <f>+H4</f>
        <v>523</v>
      </c>
      <c r="L4" s="70">
        <f>+IF(K4=0,0,1)</f>
        <v>1</v>
      </c>
      <c r="M4" s="71"/>
      <c r="N4" s="71"/>
      <c r="O4" s="71"/>
      <c r="P4" s="69">
        <f t="shared" ref="P4:P15" si="0">+SUM(L4:O4)</f>
        <v>1</v>
      </c>
      <c r="Q4" s="72"/>
      <c r="R4" s="73"/>
      <c r="S4" s="117">
        <f t="shared" ref="S4:S15" si="1">+MAX(B4:G4)</f>
        <v>90</v>
      </c>
      <c r="T4" s="127">
        <f>IF(H4=0,0,+((+S4-MIN(B4:G4))/AVERAGE(B4:G4)))</f>
        <v>5.736137667304015E-2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84</v>
      </c>
      <c r="C5" s="164">
        <v>87</v>
      </c>
      <c r="D5" s="164">
        <v>89</v>
      </c>
      <c r="E5" s="164">
        <v>85</v>
      </c>
      <c r="F5" s="164">
        <v>88</v>
      </c>
      <c r="G5" s="164">
        <v>85</v>
      </c>
      <c r="H5" s="176">
        <f t="shared" ref="H5:H15" si="2">+SUM(B5:G5)</f>
        <v>518</v>
      </c>
      <c r="I5" s="82"/>
      <c r="J5" s="59">
        <f>+TOTALES!$E$4</f>
        <v>46061</v>
      </c>
      <c r="K5" s="69">
        <f t="shared" ref="K5:K15" si="3">+H5</f>
        <v>518</v>
      </c>
      <c r="L5" s="70">
        <f t="shared" ref="L5:L15" si="4">+IF(K5=0,0,1)</f>
        <v>1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1</v>
      </c>
      <c r="S5" s="118">
        <f t="shared" si="1"/>
        <v>89</v>
      </c>
      <c r="T5" s="127">
        <f t="shared" ref="T5:T15" si="5">IF(H5=0,0,+((+S5-MIN(B5:G5))/AVERAGE(B5:G5)))</f>
        <v>5.7915057915057917E-2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81</v>
      </c>
      <c r="C6" s="164">
        <v>86</v>
      </c>
      <c r="D6" s="164">
        <v>82</v>
      </c>
      <c r="E6" s="164">
        <v>81</v>
      </c>
      <c r="F6" s="164">
        <v>87</v>
      </c>
      <c r="G6" s="164">
        <v>82</v>
      </c>
      <c r="H6" s="176">
        <f t="shared" si="2"/>
        <v>499</v>
      </c>
      <c r="I6" s="82"/>
      <c r="J6" s="59">
        <f>+TOTALES!$F$4</f>
        <v>46089</v>
      </c>
      <c r="K6" s="69">
        <f t="shared" si="3"/>
        <v>499</v>
      </c>
      <c r="L6" s="70">
        <f t="shared" si="4"/>
        <v>1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1</v>
      </c>
      <c r="Q6" s="71">
        <f>+K5</f>
        <v>518</v>
      </c>
      <c r="R6" s="71">
        <f>+K4</f>
        <v>523</v>
      </c>
      <c r="S6" s="118">
        <f t="shared" si="1"/>
        <v>87</v>
      </c>
      <c r="T6" s="127">
        <f t="shared" si="5"/>
        <v>7.2144288577154311E-2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84</v>
      </c>
      <c r="C7" s="164">
        <v>86</v>
      </c>
      <c r="D7" s="164">
        <v>90</v>
      </c>
      <c r="E7" s="164">
        <v>86</v>
      </c>
      <c r="F7" s="164">
        <v>87</v>
      </c>
      <c r="G7" s="164">
        <v>87</v>
      </c>
      <c r="H7" s="176">
        <f t="shared" si="2"/>
        <v>520</v>
      </c>
      <c r="I7" s="82"/>
      <c r="J7" s="59">
        <f>+TOTALES!$G$4</f>
        <v>46124</v>
      </c>
      <c r="K7" s="69">
        <f t="shared" si="3"/>
        <v>520</v>
      </c>
      <c r="L7" s="70">
        <f t="shared" si="4"/>
        <v>1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2</v>
      </c>
      <c r="O7" s="71">
        <f>IF(COUNTIF($K$4:K7,"&gt;0")&lt;3,0,+IF(K7=0,0,IF(K7&lt;=Q7,0,IF(Q7&lt;=R7,0,3))))</f>
        <v>0</v>
      </c>
      <c r="P7" s="69">
        <f t="shared" si="0"/>
        <v>3</v>
      </c>
      <c r="Q7" s="71">
        <f>IF(SUM(K6:K7)=0,+Q6,+LOOKUP(2,1/($K$4:K6&gt;0),$K$4:K6))</f>
        <v>499</v>
      </c>
      <c r="R7" s="71">
        <f>+IF(K6=0,+R6,+LOOKUP(2,1/($K$4:K5&gt;0),$K$4:K5))</f>
        <v>518</v>
      </c>
      <c r="S7" s="118">
        <f t="shared" si="1"/>
        <v>90</v>
      </c>
      <c r="T7" s="127">
        <f t="shared" si="5"/>
        <v>6.9230769230769221E-2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80</v>
      </c>
      <c r="C8" s="164">
        <v>87</v>
      </c>
      <c r="D8" s="164">
        <v>85</v>
      </c>
      <c r="E8" s="164">
        <v>93</v>
      </c>
      <c r="F8" s="164">
        <v>84</v>
      </c>
      <c r="G8" s="164">
        <v>83</v>
      </c>
      <c r="H8" s="176">
        <f t="shared" si="2"/>
        <v>512</v>
      </c>
      <c r="I8" s="82"/>
      <c r="J8" s="59">
        <f>+TOTALES!$H$4</f>
        <v>46173</v>
      </c>
      <c r="K8" s="69">
        <f t="shared" si="3"/>
        <v>512</v>
      </c>
      <c r="L8" s="70">
        <f t="shared" si="4"/>
        <v>1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0</v>
      </c>
      <c r="O8" s="71">
        <f>IF(COUNTIF($K$4:K8,"&gt;0")&lt;3,0,+IF(K8=0,0,IF(K8&lt;=Q8,0,IF(Q8&lt;=R8,0,3))))</f>
        <v>0</v>
      </c>
      <c r="P8" s="69">
        <f t="shared" si="0"/>
        <v>1</v>
      </c>
      <c r="Q8" s="71">
        <f>IF(SUM(K7:K8)=0,+Q7,+LOOKUP(2,1/($K$4:K7&gt;0),$K$4:K7))</f>
        <v>520</v>
      </c>
      <c r="R8" s="71">
        <f>+IF(K7=0,+R7,+LOOKUP(2,1/($K$4:K6&gt;0),$K$4:K6))</f>
        <v>499</v>
      </c>
      <c r="S8" s="118">
        <f t="shared" si="1"/>
        <v>93</v>
      </c>
      <c r="T8" s="127">
        <f t="shared" si="5"/>
        <v>0.15234375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85</v>
      </c>
      <c r="C9" s="164">
        <v>86</v>
      </c>
      <c r="D9" s="164">
        <v>85</v>
      </c>
      <c r="E9" s="164">
        <v>83</v>
      </c>
      <c r="F9" s="164">
        <v>90</v>
      </c>
      <c r="G9" s="164">
        <v>82</v>
      </c>
      <c r="H9" s="176">
        <f t="shared" si="2"/>
        <v>511</v>
      </c>
      <c r="I9" s="82"/>
      <c r="J9" s="59">
        <f>+TOTALES!$I$4</f>
        <v>46215</v>
      </c>
      <c r="K9" s="69">
        <f t="shared" si="3"/>
        <v>511</v>
      </c>
      <c r="L9" s="70">
        <f t="shared" si="4"/>
        <v>1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0</v>
      </c>
      <c r="O9" s="71">
        <f>IF(COUNTIF($K$4:K9,"&gt;0")&lt;3,0,+IF(K9=0,0,IF(K9&lt;=Q9,0,IF(Q9&lt;=R9,0,3))))</f>
        <v>0</v>
      </c>
      <c r="P9" s="69">
        <f t="shared" si="0"/>
        <v>1</v>
      </c>
      <c r="Q9" s="71">
        <f>IF(SUM(K8:K9)=0,+Q8,+LOOKUP(2,1/($K$4:K8&gt;0),$K$4:K8))</f>
        <v>512</v>
      </c>
      <c r="R9" s="71">
        <f>+IF(K8=0,+R8,+LOOKUP(2,1/($K$4:K7&gt;0),$K$4:K7))</f>
        <v>520</v>
      </c>
      <c r="S9" s="118">
        <f t="shared" si="1"/>
        <v>90</v>
      </c>
      <c r="T9" s="127">
        <f t="shared" si="5"/>
        <v>9.393346379647749E-2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176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511</v>
      </c>
      <c r="R10" s="71">
        <f>+IF(K9=0,+R9,+LOOKUP(2,1/($K$4:K8&gt;0),$K$4:K8))</f>
        <v>512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176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511</v>
      </c>
      <c r="R11" s="71">
        <f>+IF(K10=0,+R10,+LOOKUP(2,1/($K$4:K9&gt;0),$K$4:K9))</f>
        <v>512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76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511</v>
      </c>
      <c r="R12" s="71">
        <f>+IF(K11=0,+R11,+LOOKUP(2,1/($K$4:K10&gt;0),$K$4:K10))</f>
        <v>512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76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511</v>
      </c>
      <c r="R13" s="71">
        <f>+IF(K12=0,+R12,+LOOKUP(2,1/($K$4:K11&gt;0),$K$4:K11))</f>
        <v>512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176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511</v>
      </c>
      <c r="R14" s="71">
        <f>+IF(K13=0,+R13,+LOOKUP(2,1/($K$4:K12&gt;0),$K$4:K12))</f>
        <v>512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177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511</v>
      </c>
      <c r="R15" s="81">
        <f>+IF(K14=0,+R14,+LOOKUP(2,1/($K$4:K13&gt;0),$K$4:K13))</f>
        <v>512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3083</v>
      </c>
      <c r="I16" s="6"/>
      <c r="J16" s="37" t="s">
        <v>0</v>
      </c>
      <c r="K16" s="48">
        <f>SUM(K4:K15)</f>
        <v>3083</v>
      </c>
      <c r="L16" s="77">
        <f>SUM(L4:L15)</f>
        <v>6</v>
      </c>
      <c r="M16" s="77">
        <f t="shared" ref="M16:P16" si="6">SUM(M4:M15)</f>
        <v>0</v>
      </c>
      <c r="N16" s="77">
        <f t="shared" si="6"/>
        <v>2</v>
      </c>
      <c r="O16" s="77">
        <f t="shared" si="6"/>
        <v>0</v>
      </c>
      <c r="P16" s="78">
        <f t="shared" si="6"/>
        <v>8</v>
      </c>
      <c r="Q16" s="72"/>
      <c r="R16" s="72"/>
      <c r="S16" s="63">
        <f>+MAX(S4:S15)</f>
        <v>93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>
        <f>SMALL(B4:B15,COUNTIF(B4:B15,"&lt;=0")+1)</f>
        <v>80</v>
      </c>
      <c r="C17" s="111">
        <f t="shared" ref="C17:G17" si="7">SMALL(C4:C15,COUNTIF(C4:C15,"&lt;=0")+1)</f>
        <v>86</v>
      </c>
      <c r="D17" s="111">
        <f t="shared" si="7"/>
        <v>82</v>
      </c>
      <c r="E17" s="111">
        <f t="shared" si="7"/>
        <v>81</v>
      </c>
      <c r="F17" s="111">
        <f t="shared" si="7"/>
        <v>84</v>
      </c>
      <c r="G17" s="111">
        <f t="shared" si="7"/>
        <v>82</v>
      </c>
      <c r="H17" s="111">
        <f>SMALL(H4:H15,COUNTIF(H4:H15,"&lt;=0")+1)</f>
        <v>499</v>
      </c>
      <c r="I17" s="6"/>
      <c r="J17" s="30" t="s">
        <v>5</v>
      </c>
      <c r="K17" s="31">
        <f>SMALL(K4:K15,COUNTIF(K4:K15,"&lt;=0")+1)</f>
        <v>499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>
        <f t="shared" ref="B18:H18" si="8">AVERAGEIF(B4:B15,"&gt;0")</f>
        <v>84</v>
      </c>
      <c r="C18" s="71">
        <f t="shared" si="8"/>
        <v>86.333333333333329</v>
      </c>
      <c r="D18" s="71">
        <f t="shared" si="8"/>
        <v>86.666666666666671</v>
      </c>
      <c r="E18" s="71">
        <f t="shared" si="8"/>
        <v>85.833333333333329</v>
      </c>
      <c r="F18" s="71">
        <f t="shared" si="8"/>
        <v>87</v>
      </c>
      <c r="G18" s="71">
        <f t="shared" si="8"/>
        <v>84</v>
      </c>
      <c r="H18" s="71">
        <f t="shared" si="8"/>
        <v>513.83333333333337</v>
      </c>
      <c r="I18" s="6"/>
      <c r="J18" s="32" t="s">
        <v>6</v>
      </c>
      <c r="K18" s="33">
        <f>AVERAGEIF(K4:K15,"&gt;0")</f>
        <v>513.83333333333337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>
        <f t="array" ref="B19">+MEDIAN(IF(B4:B15&lt;&gt;0,B4:B15))</f>
        <v>84</v>
      </c>
      <c r="C19" s="71">
        <f t="array" ref="C19">+MEDIAN(IF(C4:C15&lt;&gt;0,C4:C15))</f>
        <v>86</v>
      </c>
      <c r="D19" s="71">
        <f t="array" ref="D19">+MEDIAN(IF(D4:D15&lt;&gt;0,D4:D15))</f>
        <v>87</v>
      </c>
      <c r="E19" s="71">
        <f t="array" ref="E19">+MEDIAN(IF(E4:E15&lt;&gt;0,E4:E15))</f>
        <v>85.5</v>
      </c>
      <c r="F19" s="71">
        <f t="array" ref="F19">+MEDIAN(IF(F4:F15&lt;&gt;0,F4:F15))</f>
        <v>87</v>
      </c>
      <c r="G19" s="71">
        <f t="array" ref="G19">+MEDIAN(IF(G4:G15&lt;&gt;0,G4:G15))</f>
        <v>84</v>
      </c>
      <c r="H19" s="71">
        <f t="array" ref="H19">+MEDIAN(IF(H4:H15&lt;&gt;0,H4:H15))</f>
        <v>515</v>
      </c>
      <c r="I19" s="6"/>
      <c r="J19" s="32" t="s">
        <v>7</v>
      </c>
      <c r="K19" s="33">
        <f t="array" ref="K19">+MEDIAN(IF(K4:K15&lt;&gt;0,K4:K15))</f>
        <v>515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90</v>
      </c>
      <c r="C20" s="104">
        <f t="shared" si="9"/>
        <v>87</v>
      </c>
      <c r="D20" s="104">
        <f t="shared" si="9"/>
        <v>90</v>
      </c>
      <c r="E20" s="104">
        <f t="shared" si="9"/>
        <v>93</v>
      </c>
      <c r="F20" s="104">
        <f t="shared" si="9"/>
        <v>90</v>
      </c>
      <c r="G20" s="104">
        <f t="shared" si="9"/>
        <v>87</v>
      </c>
      <c r="H20" s="104">
        <f t="shared" si="9"/>
        <v>523</v>
      </c>
      <c r="I20" s="6"/>
      <c r="J20" s="32" t="s">
        <v>8</v>
      </c>
      <c r="K20" s="33">
        <f>+MAX(K4:K15)</f>
        <v>523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>
        <f t="array" ref="B21">+STDEV(IF(B4:B15&gt;0,B4:B15))</f>
        <v>3.5213633723318019</v>
      </c>
      <c r="C21" s="120">
        <f t="array" ref="C21">+STDEV(IF(C4:C15&gt;0,C4:C15))</f>
        <v>0.51639777949432231</v>
      </c>
      <c r="D21" s="120">
        <f t="array" ref="D21">+STDEV(IF(D4:D15&gt;0,D4:D15))</f>
        <v>3.1411250638372654</v>
      </c>
      <c r="E21" s="120">
        <f t="array" ref="E21">+STDEV(IF(E4:E15&gt;0,E4:E15))</f>
        <v>4.1190613817551522</v>
      </c>
      <c r="F21" s="120">
        <f t="array" ref="F21">+STDEV(IF(F4:F15&gt;0,F4:F15))</f>
        <v>2</v>
      </c>
      <c r="G21" s="120">
        <f t="array" ref="G21">+STDEV(IF(G4:G15&gt;0,G4:G15))</f>
        <v>2</v>
      </c>
      <c r="H21" s="120">
        <f t="array" ref="H21">+STDEV(IF(H4:H15&gt;0,H4:H15))</f>
        <v>8.6120071218425416</v>
      </c>
      <c r="I21" s="6"/>
      <c r="J21" s="32" t="s">
        <v>9</v>
      </c>
      <c r="K21" s="119">
        <f t="array" ref="K21">+STDEV(IF(K4:K15&gt;0,K4:K15))</f>
        <v>8.6120071218425416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>
        <f>+(B20-B17)/B18</f>
        <v>0.11904761904761904</v>
      </c>
      <c r="C22" s="114">
        <f t="shared" ref="C22:H22" si="10">+(C20-C17)/C18</f>
        <v>1.1583011583011584E-2</v>
      </c>
      <c r="D22" s="114">
        <f t="shared" si="10"/>
        <v>9.2307692307692299E-2</v>
      </c>
      <c r="E22" s="114">
        <f t="shared" si="10"/>
        <v>0.13980582524271845</v>
      </c>
      <c r="F22" s="114">
        <f t="shared" si="10"/>
        <v>6.8965517241379309E-2</v>
      </c>
      <c r="G22" s="114">
        <f t="shared" si="10"/>
        <v>5.9523809523809521E-2</v>
      </c>
      <c r="H22" s="114">
        <f t="shared" si="10"/>
        <v>4.6707752189425883E-2</v>
      </c>
      <c r="I22" s="6"/>
      <c r="J22" s="34" t="s">
        <v>4</v>
      </c>
      <c r="K22" s="35">
        <f>+K21/K18</f>
        <v>1.6760312270858009E-2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17"/>
      <c r="U34" s="17"/>
      <c r="V34" s="17"/>
      <c r="W34" s="17"/>
      <c r="X34" s="17"/>
      <c r="Y34" s="17"/>
      <c r="Z34" s="17"/>
      <c r="AA34" s="17"/>
    </row>
    <row r="35" spans="1:27" ht="15.75" x14ac:dyDescent="0.25">
      <c r="O35" s="16"/>
      <c r="S35" s="64"/>
    </row>
    <row r="36" spans="1:27" x14ac:dyDescent="0.2">
      <c r="S36" s="64"/>
    </row>
    <row r="37" spans="1:27" ht="15.75" x14ac:dyDescent="0.25">
      <c r="O37" s="65"/>
      <c r="P37" s="163"/>
      <c r="S37" s="64"/>
    </row>
    <row r="38" spans="1:27" x14ac:dyDescent="0.2">
      <c r="S38" s="64"/>
    </row>
    <row r="39" spans="1:27" x14ac:dyDescent="0.2">
      <c r="S39" s="64"/>
    </row>
    <row r="40" spans="1:27" x14ac:dyDescent="0.2">
      <c r="S40" s="25"/>
    </row>
  </sheetData>
  <sheetProtection sheet="1" objects="1" scenarios="1"/>
  <mergeCells count="1">
    <mergeCell ref="AD1:AH1"/>
  </mergeCells>
  <phoneticPr fontId="0" type="noConversion"/>
  <pageMargins left="0.75" right="0.75" top="1" bottom="1" header="0" footer="0"/>
  <headerFooter alignWithMargins="0"/>
  <ignoredErrors>
    <ignoredError sqref="S4:T15 B17:G21" formulaRange="1"/>
    <ignoredError sqref="H4:H16" formulaRange="1" unlocked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H40"/>
  <sheetViews>
    <sheetView showGridLines="0" workbookViewId="0">
      <selection activeCell="B4" sqref="B4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7109375" bestFit="1" customWidth="1"/>
    <col min="21" max="25" width="4.7109375" customWidth="1"/>
    <col min="26" max="26" width="8.85546875" bestFit="1" customWidth="1"/>
    <col min="29" max="29" width="12.4257812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>
        <v>20148</v>
      </c>
      <c r="B2" s="13" t="s">
        <v>103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0</v>
      </c>
      <c r="C4" s="164">
        <v>0</v>
      </c>
      <c r="D4" s="164">
        <v>0</v>
      </c>
      <c r="E4" s="164">
        <v>0</v>
      </c>
      <c r="F4" s="164">
        <v>0</v>
      </c>
      <c r="G4" s="164">
        <v>0</v>
      </c>
      <c r="H4" s="43">
        <f>+SUM(B4:G4)</f>
        <v>0</v>
      </c>
      <c r="I4" s="82"/>
      <c r="J4" s="59">
        <f>+TOTALES!$D$4</f>
        <v>46033</v>
      </c>
      <c r="K4" s="69">
        <f>+H4</f>
        <v>0</v>
      </c>
      <c r="L4" s="70">
        <f>+IF(K4=0,0,1)</f>
        <v>0</v>
      </c>
      <c r="M4" s="71"/>
      <c r="N4" s="71"/>
      <c r="O4" s="71"/>
      <c r="P4" s="69">
        <f t="shared" ref="P4:P15" si="0">+SUM(L4:O4)</f>
        <v>0</v>
      </c>
      <c r="Q4" s="72"/>
      <c r="R4" s="73"/>
      <c r="S4" s="117">
        <f t="shared" ref="S4:S15" si="1">+MAX(B4:G4)</f>
        <v>0</v>
      </c>
      <c r="T4" s="127">
        <f>IF(H4=0,0,+((+S4-MIN(B4:G4))/AVERAGE(B4:G4)))</f>
        <v>0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0</v>
      </c>
      <c r="C5" s="164">
        <v>0</v>
      </c>
      <c r="D5" s="164">
        <v>0</v>
      </c>
      <c r="E5" s="164">
        <v>0</v>
      </c>
      <c r="F5" s="164">
        <v>0</v>
      </c>
      <c r="G5" s="164">
        <v>0</v>
      </c>
      <c r="H5" s="43">
        <f t="shared" ref="H5:H15" si="2">+SUM(B5:G5)</f>
        <v>0</v>
      </c>
      <c r="I5" s="82"/>
      <c r="J5" s="59">
        <f>+TOTALES!$E$4</f>
        <v>46061</v>
      </c>
      <c r="K5" s="69">
        <f t="shared" ref="K5:K15" si="3">+H5</f>
        <v>0</v>
      </c>
      <c r="L5" s="70">
        <f t="shared" ref="L5:L15" si="4">+IF(K5=0,0,1)</f>
        <v>0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0</v>
      </c>
      <c r="S5" s="118">
        <f t="shared" si="1"/>
        <v>0</v>
      </c>
      <c r="T5" s="127">
        <f t="shared" ref="T5:T15" si="5">IF(H5=0,0,+((+S5-MIN(B5:G5))/AVERAGE(B5:G5)))</f>
        <v>0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68</v>
      </c>
      <c r="C6" s="164">
        <v>80</v>
      </c>
      <c r="D6" s="164">
        <v>83</v>
      </c>
      <c r="E6" s="164">
        <v>86</v>
      </c>
      <c r="F6" s="164">
        <v>91</v>
      </c>
      <c r="G6" s="164">
        <v>80</v>
      </c>
      <c r="H6" s="43">
        <f t="shared" si="2"/>
        <v>488</v>
      </c>
      <c r="I6" s="82"/>
      <c r="J6" s="59">
        <f>+TOTALES!$F$4</f>
        <v>46089</v>
      </c>
      <c r="K6" s="69">
        <f t="shared" si="3"/>
        <v>488</v>
      </c>
      <c r="L6" s="70">
        <f t="shared" si="4"/>
        <v>1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1</v>
      </c>
      <c r="Q6" s="71">
        <f>+K5</f>
        <v>0</v>
      </c>
      <c r="R6" s="71">
        <f>+K4</f>
        <v>0</v>
      </c>
      <c r="S6" s="118">
        <f t="shared" si="1"/>
        <v>91</v>
      </c>
      <c r="T6" s="127">
        <f t="shared" si="5"/>
        <v>0.28278688524590168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82</v>
      </c>
      <c r="C7" s="164">
        <v>73</v>
      </c>
      <c r="D7" s="164">
        <v>73</v>
      </c>
      <c r="E7" s="164">
        <v>77</v>
      </c>
      <c r="F7" s="164">
        <v>77</v>
      </c>
      <c r="G7" s="164">
        <v>83</v>
      </c>
      <c r="H7" s="43">
        <f t="shared" si="2"/>
        <v>465</v>
      </c>
      <c r="I7" s="82"/>
      <c r="J7" s="59">
        <f>+TOTALES!$G$4</f>
        <v>46124</v>
      </c>
      <c r="K7" s="69">
        <f t="shared" si="3"/>
        <v>465</v>
      </c>
      <c r="L7" s="70">
        <f t="shared" si="4"/>
        <v>1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1</v>
      </c>
      <c r="Q7" s="71">
        <f>IF(SUM(K6:K7)=0,+Q6,+LOOKUP(2,1/($K$4:K6&gt;0),$K$4:K6))</f>
        <v>488</v>
      </c>
      <c r="R7" s="71" t="e">
        <f>+IF(K6=0,+R6,+LOOKUP(2,1/($K$4:K5&gt;0),$K$4:K5))</f>
        <v>#N/A</v>
      </c>
      <c r="S7" s="118">
        <f t="shared" si="1"/>
        <v>83</v>
      </c>
      <c r="T7" s="127">
        <f t="shared" si="5"/>
        <v>0.12903225806451613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0</v>
      </c>
      <c r="C8" s="164">
        <v>0</v>
      </c>
      <c r="D8" s="164">
        <v>0</v>
      </c>
      <c r="E8" s="164">
        <v>0</v>
      </c>
      <c r="F8" s="164">
        <v>0</v>
      </c>
      <c r="G8" s="164">
        <v>0</v>
      </c>
      <c r="H8" s="43">
        <f t="shared" si="2"/>
        <v>0</v>
      </c>
      <c r="I8" s="82"/>
      <c r="J8" s="59">
        <f>+TOTALES!$H$4</f>
        <v>46173</v>
      </c>
      <c r="K8" s="69">
        <f t="shared" si="3"/>
        <v>0</v>
      </c>
      <c r="L8" s="70">
        <f t="shared" si="4"/>
        <v>0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0</v>
      </c>
      <c r="O8" s="71">
        <f>IF(COUNTIF($K$4:K8,"&gt;0")&lt;3,0,+IF(K8=0,0,IF(K8&lt;=Q8,0,IF(Q8&lt;=R8,0,3))))</f>
        <v>0</v>
      </c>
      <c r="P8" s="69">
        <f t="shared" si="0"/>
        <v>0</v>
      </c>
      <c r="Q8" s="71">
        <f>IF(SUM(K7:K8)=0,+Q7,+LOOKUP(2,1/($K$4:K7&gt;0),$K$4:K7))</f>
        <v>465</v>
      </c>
      <c r="R8" s="71">
        <f>+IF(K7=0,+R7,+LOOKUP(2,1/($K$4:K6&gt;0),$K$4:K6))</f>
        <v>488</v>
      </c>
      <c r="S8" s="118">
        <f t="shared" si="1"/>
        <v>0</v>
      </c>
      <c r="T8" s="127">
        <f t="shared" si="5"/>
        <v>0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80</v>
      </c>
      <c r="C9" s="164">
        <v>83</v>
      </c>
      <c r="D9" s="164">
        <v>75</v>
      </c>
      <c r="E9" s="164">
        <v>87</v>
      </c>
      <c r="F9" s="164">
        <v>74</v>
      </c>
      <c r="G9" s="164">
        <v>78</v>
      </c>
      <c r="H9" s="43">
        <f t="shared" si="2"/>
        <v>477</v>
      </c>
      <c r="I9" s="82"/>
      <c r="J9" s="59">
        <f>+TOTALES!$I$4</f>
        <v>46215</v>
      </c>
      <c r="K9" s="69">
        <f t="shared" si="3"/>
        <v>477</v>
      </c>
      <c r="L9" s="70">
        <f t="shared" si="4"/>
        <v>1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2</v>
      </c>
      <c r="O9" s="71">
        <f>IF(COUNTIF($K$4:K9,"&gt;0")&lt;3,0,+IF(K9=0,0,IF(K9&lt;=Q9,0,IF(Q9&lt;=R9,0,3))))</f>
        <v>0</v>
      </c>
      <c r="P9" s="69">
        <f t="shared" si="0"/>
        <v>3</v>
      </c>
      <c r="Q9" s="71">
        <f>IF(SUM(K8:K9)=0,+Q8,+LOOKUP(2,1/($K$4:K8&gt;0),$K$4:K8))</f>
        <v>465</v>
      </c>
      <c r="R9" s="71">
        <f>+IF(K8=0,+R8,+LOOKUP(2,1/($K$4:K7&gt;0),$K$4:K7))</f>
        <v>488</v>
      </c>
      <c r="S9" s="118">
        <f t="shared" si="1"/>
        <v>87</v>
      </c>
      <c r="T9" s="127">
        <f t="shared" si="5"/>
        <v>0.16352201257861634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43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477</v>
      </c>
      <c r="R10" s="71">
        <f>+IF(K9=0,+R9,+LOOKUP(2,1/($K$4:K8&gt;0),$K$4:K8))</f>
        <v>465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43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477</v>
      </c>
      <c r="R11" s="71">
        <f>+IF(K10=0,+R10,+LOOKUP(2,1/($K$4:K9&gt;0),$K$4:K9))</f>
        <v>465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43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477</v>
      </c>
      <c r="R12" s="71">
        <f>+IF(K11=0,+R11,+LOOKUP(2,1/($K$4:K10&gt;0),$K$4:K10))</f>
        <v>465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43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477</v>
      </c>
      <c r="R13" s="71">
        <f>+IF(K12=0,+R12,+LOOKUP(2,1/($K$4:K11&gt;0),$K$4:K11))</f>
        <v>465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43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477</v>
      </c>
      <c r="R14" s="71">
        <f>+IF(K13=0,+R13,+LOOKUP(2,1/($K$4:K12&gt;0),$K$4:K12))</f>
        <v>465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44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477</v>
      </c>
      <c r="R15" s="81">
        <f>+IF(K14=0,+R14,+LOOKUP(2,1/($K$4:K13&gt;0),$K$4:K13))</f>
        <v>465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1430</v>
      </c>
      <c r="I16" s="6"/>
      <c r="J16" s="37" t="s">
        <v>0</v>
      </c>
      <c r="K16" s="48">
        <f>SUM(K4:K15)</f>
        <v>1430</v>
      </c>
      <c r="L16" s="77">
        <f>SUM(L4:L15)</f>
        <v>3</v>
      </c>
      <c r="M16" s="77">
        <f t="shared" ref="M16:P16" si="6">SUM(M4:M15)</f>
        <v>0</v>
      </c>
      <c r="N16" s="77">
        <f t="shared" si="6"/>
        <v>2</v>
      </c>
      <c r="O16" s="77">
        <f t="shared" si="6"/>
        <v>0</v>
      </c>
      <c r="P16" s="78">
        <f t="shared" si="6"/>
        <v>5</v>
      </c>
      <c r="Q16" s="72"/>
      <c r="R16" s="72"/>
      <c r="S16" s="63">
        <f>+MAX(S4:S15)</f>
        <v>91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>
        <f>SMALL(B4:B15,COUNTIF(B4:B15,"&lt;=0")+1)</f>
        <v>68</v>
      </c>
      <c r="C17" s="111">
        <f t="shared" ref="C17:G17" si="7">SMALL(C4:C15,COUNTIF(C4:C15,"&lt;=0")+1)</f>
        <v>73</v>
      </c>
      <c r="D17" s="111">
        <f t="shared" si="7"/>
        <v>73</v>
      </c>
      <c r="E17" s="111">
        <f t="shared" si="7"/>
        <v>77</v>
      </c>
      <c r="F17" s="111">
        <f t="shared" si="7"/>
        <v>74</v>
      </c>
      <c r="G17" s="111">
        <f t="shared" si="7"/>
        <v>78</v>
      </c>
      <c r="H17" s="111">
        <f>SMALL(H4:H15,COUNTIF(H4:H15,"&lt;=0")+1)</f>
        <v>465</v>
      </c>
      <c r="I17" s="6"/>
      <c r="J17" s="30" t="s">
        <v>5</v>
      </c>
      <c r="K17" s="31">
        <f>SMALL(K4:K15,COUNTIF(K4:K15,"&lt;=0")+1)</f>
        <v>465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>
        <f t="shared" ref="B18:H18" si="8">AVERAGEIF(B4:B15,"&gt;0")</f>
        <v>76.666666666666671</v>
      </c>
      <c r="C18" s="71">
        <f t="shared" si="8"/>
        <v>78.666666666666671</v>
      </c>
      <c r="D18" s="71">
        <f t="shared" si="8"/>
        <v>77</v>
      </c>
      <c r="E18" s="71">
        <f t="shared" si="8"/>
        <v>83.333333333333329</v>
      </c>
      <c r="F18" s="71">
        <f t="shared" si="8"/>
        <v>80.666666666666671</v>
      </c>
      <c r="G18" s="71">
        <f t="shared" si="8"/>
        <v>80.333333333333329</v>
      </c>
      <c r="H18" s="71">
        <f t="shared" si="8"/>
        <v>476.66666666666669</v>
      </c>
      <c r="I18" s="6"/>
      <c r="J18" s="32" t="s">
        <v>6</v>
      </c>
      <c r="K18" s="33">
        <f>AVERAGEIF(K4:K15,"&gt;0")</f>
        <v>476.66666666666669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>
        <f t="array" ref="B19">+MEDIAN(IF(B4:B15&lt;&gt;0,B4:B15))</f>
        <v>80</v>
      </c>
      <c r="C19" s="71">
        <f t="array" ref="C19">+MEDIAN(IF(C4:C15&lt;&gt;0,C4:C15))</f>
        <v>80</v>
      </c>
      <c r="D19" s="71">
        <f t="array" ref="D19">+MEDIAN(IF(D4:D15&lt;&gt;0,D4:D15))</f>
        <v>75</v>
      </c>
      <c r="E19" s="71">
        <f t="array" ref="E19">+MEDIAN(IF(E4:E15&lt;&gt;0,E4:E15))</f>
        <v>86</v>
      </c>
      <c r="F19" s="71">
        <f t="array" ref="F19">+MEDIAN(IF(F4:F15&lt;&gt;0,F4:F15))</f>
        <v>77</v>
      </c>
      <c r="G19" s="71">
        <f t="array" ref="G19">+MEDIAN(IF(G4:G15&lt;&gt;0,G4:G15))</f>
        <v>80</v>
      </c>
      <c r="H19" s="71">
        <f t="array" ref="H19">+MEDIAN(IF(H4:H15&lt;&gt;0,H4:H15))</f>
        <v>477</v>
      </c>
      <c r="I19" s="6"/>
      <c r="J19" s="32" t="s">
        <v>7</v>
      </c>
      <c r="K19" s="33">
        <f t="array" ref="K19">+MEDIAN(IF(K4:K15&lt;&gt;0,K4:K15))</f>
        <v>477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82</v>
      </c>
      <c r="C20" s="104">
        <f t="shared" si="9"/>
        <v>83</v>
      </c>
      <c r="D20" s="104">
        <f t="shared" si="9"/>
        <v>83</v>
      </c>
      <c r="E20" s="104">
        <f t="shared" si="9"/>
        <v>87</v>
      </c>
      <c r="F20" s="104">
        <f t="shared" si="9"/>
        <v>91</v>
      </c>
      <c r="G20" s="104">
        <f t="shared" si="9"/>
        <v>83</v>
      </c>
      <c r="H20" s="104">
        <f t="shared" si="9"/>
        <v>488</v>
      </c>
      <c r="I20" s="6"/>
      <c r="J20" s="32" t="s">
        <v>8</v>
      </c>
      <c r="K20" s="33">
        <f>+MAX(K4:K15)</f>
        <v>488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>
        <f t="array" ref="B21">+STDEV(IF(B4:B15&gt;0,B4:B15))</f>
        <v>7.5718777944003657</v>
      </c>
      <c r="C21" s="120">
        <f t="array" ref="C21">+STDEV(IF(C4:C15&gt;0,C4:C15))</f>
        <v>5.1316014394468841</v>
      </c>
      <c r="D21" s="120">
        <f t="array" ref="D21">+STDEV(IF(D4:D15&gt;0,D4:D15))</f>
        <v>5.2915026221291814</v>
      </c>
      <c r="E21" s="120">
        <f t="array" ref="E21">+STDEV(IF(E4:E15&gt;0,E4:E15))</f>
        <v>5.5075705472861021</v>
      </c>
      <c r="F21" s="120">
        <f t="array" ref="F21">+STDEV(IF(F4:F15&gt;0,F4:F15))</f>
        <v>9.0737717258774673</v>
      </c>
      <c r="G21" s="120">
        <f t="array" ref="G21">+STDEV(IF(G4:G15&gt;0,G4:G15))</f>
        <v>2.5166114784235836</v>
      </c>
      <c r="H21" s="120">
        <f t="array" ref="H21">+STDEV(IF(H4:H15&gt;0,H4:H15))</f>
        <v>11.503622617824931</v>
      </c>
      <c r="I21" s="6"/>
      <c r="J21" s="32" t="s">
        <v>9</v>
      </c>
      <c r="K21" s="119">
        <f t="array" ref="K21">+STDEV(IF(K4:K15&gt;0,K4:K15))</f>
        <v>11.503622617824931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>
        <f>+(B20-B17)/B18</f>
        <v>0.18260869565217391</v>
      </c>
      <c r="C22" s="114">
        <f t="shared" ref="C22:H22" si="10">+(C20-C17)/C18</f>
        <v>0.1271186440677966</v>
      </c>
      <c r="D22" s="114">
        <f t="shared" si="10"/>
        <v>0.12987012987012986</v>
      </c>
      <c r="E22" s="114">
        <f t="shared" si="10"/>
        <v>0.12000000000000001</v>
      </c>
      <c r="F22" s="114">
        <f t="shared" si="10"/>
        <v>0.21074380165289255</v>
      </c>
      <c r="G22" s="114">
        <f t="shared" si="10"/>
        <v>6.2240663900414939E-2</v>
      </c>
      <c r="H22" s="114">
        <f t="shared" si="10"/>
        <v>4.8251748251748251E-2</v>
      </c>
      <c r="I22" s="6"/>
      <c r="J22" s="34" t="s">
        <v>4</v>
      </c>
      <c r="K22" s="35">
        <f>+K21/K18</f>
        <v>2.4133474023408943E-2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17"/>
      <c r="U34" s="17"/>
      <c r="V34" s="17"/>
      <c r="W34" s="17"/>
      <c r="X34" s="17"/>
      <c r="Y34" s="17"/>
      <c r="Z34" s="17"/>
      <c r="AA34" s="17"/>
    </row>
    <row r="35" spans="1:27" ht="15.75" x14ac:dyDescent="0.25">
      <c r="O35" s="16"/>
      <c r="S35" s="64"/>
    </row>
    <row r="36" spans="1:27" x14ac:dyDescent="0.2">
      <c r="S36" s="64"/>
    </row>
    <row r="37" spans="1:27" ht="15.75" x14ac:dyDescent="0.25">
      <c r="O37" s="65"/>
      <c r="P37" s="163"/>
      <c r="S37" s="64"/>
    </row>
    <row r="38" spans="1:27" x14ac:dyDescent="0.2">
      <c r="S38" s="64"/>
    </row>
    <row r="39" spans="1:27" x14ac:dyDescent="0.2">
      <c r="S39" s="64"/>
    </row>
    <row r="40" spans="1:27" x14ac:dyDescent="0.2">
      <c r="S40" s="25"/>
    </row>
  </sheetData>
  <sheetProtection sheet="1" objects="1" scenarios="1"/>
  <mergeCells count="1">
    <mergeCell ref="AD1:AH1"/>
  </mergeCells>
  <phoneticPr fontId="0" type="noConversion"/>
  <pageMargins left="0.75" right="0.75" top="1" bottom="1" header="0" footer="0"/>
  <headerFooter alignWithMargins="0"/>
  <ignoredErrors>
    <ignoredError sqref="H16" unlockedFormula="1"/>
    <ignoredError sqref="B17:G21 S4:T15" formulaRange="1"/>
    <ignoredError sqref="H4:H15" formulaRange="1" unlockedFormula="1"/>
  </ignoredError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40"/>
  <sheetViews>
    <sheetView showGridLines="0" workbookViewId="0">
      <selection activeCell="B4" sqref="B4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7109375" bestFit="1" customWidth="1"/>
    <col min="21" max="25" width="4.7109375" customWidth="1"/>
    <col min="26" max="26" width="8.85546875" bestFit="1" customWidth="1"/>
    <col min="29" max="29" width="12.4257812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>
        <v>20850</v>
      </c>
      <c r="B2" s="13" t="s">
        <v>57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85</v>
      </c>
      <c r="C4" s="164">
        <v>89</v>
      </c>
      <c r="D4" s="164">
        <v>95</v>
      </c>
      <c r="E4" s="164">
        <v>85</v>
      </c>
      <c r="F4" s="164">
        <v>86</v>
      </c>
      <c r="G4" s="164">
        <v>75</v>
      </c>
      <c r="H4" s="176">
        <f>+SUM(B4:G4)</f>
        <v>515</v>
      </c>
      <c r="I4" s="82"/>
      <c r="J4" s="59">
        <f>+TOTALES!$D$4</f>
        <v>46033</v>
      </c>
      <c r="K4" s="69">
        <f>+H4</f>
        <v>515</v>
      </c>
      <c r="L4" s="70">
        <f>+IF(K4=0,0,1)</f>
        <v>1</v>
      </c>
      <c r="M4" s="71"/>
      <c r="N4" s="71"/>
      <c r="O4" s="71"/>
      <c r="P4" s="69">
        <f t="shared" ref="P4:P15" si="0">+SUM(L4:O4)</f>
        <v>1</v>
      </c>
      <c r="Q4" s="72"/>
      <c r="R4" s="73"/>
      <c r="S4" s="117">
        <f t="shared" ref="S4:S15" si="1">+MAX(B4:G4)</f>
        <v>95</v>
      </c>
      <c r="T4" s="127">
        <f>IF(H4=0,0,+((+S4-MIN(B4:G4))/AVERAGE(B4:G4)))</f>
        <v>0.23300970873786409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0</v>
      </c>
      <c r="C5" s="164">
        <v>0</v>
      </c>
      <c r="D5" s="164">
        <v>0</v>
      </c>
      <c r="E5" s="164">
        <v>0</v>
      </c>
      <c r="F5" s="164">
        <v>0</v>
      </c>
      <c r="G5" s="164">
        <v>0</v>
      </c>
      <c r="H5" s="176">
        <f t="shared" ref="H5:H15" si="2">+SUM(B5:G5)</f>
        <v>0</v>
      </c>
      <c r="I5" s="82"/>
      <c r="J5" s="59">
        <f>+TOTALES!$E$4</f>
        <v>46061</v>
      </c>
      <c r="K5" s="69">
        <f t="shared" ref="K5:K15" si="3">+H5</f>
        <v>0</v>
      </c>
      <c r="L5" s="70">
        <f t="shared" ref="L5:L15" si="4">+IF(K5=0,0,1)</f>
        <v>0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0</v>
      </c>
      <c r="S5" s="118">
        <f t="shared" si="1"/>
        <v>0</v>
      </c>
      <c r="T5" s="127">
        <f t="shared" ref="T5:T15" si="5">IF(H5=0,0,+((+S5-MIN(B5:G5))/AVERAGE(B5:G5)))</f>
        <v>0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0</v>
      </c>
      <c r="C6" s="164">
        <v>0</v>
      </c>
      <c r="D6" s="164">
        <v>0</v>
      </c>
      <c r="E6" s="164">
        <v>0</v>
      </c>
      <c r="F6" s="164">
        <v>0</v>
      </c>
      <c r="G6" s="164">
        <v>0</v>
      </c>
      <c r="H6" s="176">
        <f t="shared" si="2"/>
        <v>0</v>
      </c>
      <c r="I6" s="82"/>
      <c r="J6" s="59">
        <f>+TOTALES!$F$4</f>
        <v>46089</v>
      </c>
      <c r="K6" s="69">
        <f t="shared" si="3"/>
        <v>0</v>
      </c>
      <c r="L6" s="70">
        <f t="shared" si="4"/>
        <v>0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0</v>
      </c>
      <c r="Q6" s="71">
        <f>+K5</f>
        <v>0</v>
      </c>
      <c r="R6" s="71">
        <f>+K4</f>
        <v>515</v>
      </c>
      <c r="S6" s="118">
        <f t="shared" si="1"/>
        <v>0</v>
      </c>
      <c r="T6" s="127">
        <f t="shared" si="5"/>
        <v>0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82</v>
      </c>
      <c r="C7" s="164">
        <v>84</v>
      </c>
      <c r="D7" s="164">
        <v>88</v>
      </c>
      <c r="E7" s="164">
        <v>86</v>
      </c>
      <c r="F7" s="164">
        <v>87</v>
      </c>
      <c r="G7" s="164">
        <v>84</v>
      </c>
      <c r="H7" s="176">
        <f t="shared" si="2"/>
        <v>511</v>
      </c>
      <c r="I7" s="82"/>
      <c r="J7" s="59">
        <f>+TOTALES!$G$4</f>
        <v>46124</v>
      </c>
      <c r="K7" s="69">
        <f t="shared" si="3"/>
        <v>511</v>
      </c>
      <c r="L7" s="70">
        <f t="shared" si="4"/>
        <v>1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1</v>
      </c>
      <c r="Q7" s="71">
        <f>IF(SUM(K6:K7)=0,+Q6,+LOOKUP(2,1/($K$4:K6&gt;0),$K$4:K6))</f>
        <v>515</v>
      </c>
      <c r="R7" s="71">
        <f>+IF(K6=0,+R6,+LOOKUP(2,1/($K$4:K5&gt;0),$K$4:K5))</f>
        <v>515</v>
      </c>
      <c r="S7" s="118">
        <f t="shared" si="1"/>
        <v>88</v>
      </c>
      <c r="T7" s="127">
        <f t="shared" si="5"/>
        <v>7.0450097847358117E-2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0</v>
      </c>
      <c r="C8" s="164">
        <v>0</v>
      </c>
      <c r="D8" s="164">
        <v>0</v>
      </c>
      <c r="E8" s="164">
        <v>0</v>
      </c>
      <c r="F8" s="164">
        <v>0</v>
      </c>
      <c r="G8" s="164">
        <v>0</v>
      </c>
      <c r="H8" s="176">
        <f t="shared" si="2"/>
        <v>0</v>
      </c>
      <c r="I8" s="82"/>
      <c r="J8" s="59">
        <f>+TOTALES!$H$4</f>
        <v>46173</v>
      </c>
      <c r="K8" s="69">
        <f t="shared" si="3"/>
        <v>0</v>
      </c>
      <c r="L8" s="70">
        <f t="shared" si="4"/>
        <v>0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0</v>
      </c>
      <c r="O8" s="71">
        <f>IF(COUNTIF($K$4:K8,"&gt;0")&lt;3,0,+IF(K8=0,0,IF(K8&lt;=Q8,0,IF(Q8&lt;=R8,0,3))))</f>
        <v>0</v>
      </c>
      <c r="P8" s="69">
        <f t="shared" si="0"/>
        <v>0</v>
      </c>
      <c r="Q8" s="71">
        <f>IF(SUM(K7:K8)=0,+Q7,+LOOKUP(2,1/($K$4:K7&gt;0),$K$4:K7))</f>
        <v>511</v>
      </c>
      <c r="R8" s="71">
        <f>+IF(K7=0,+R7,+LOOKUP(2,1/($K$4:K6&gt;0),$K$4:K6))</f>
        <v>515</v>
      </c>
      <c r="S8" s="118">
        <f t="shared" si="1"/>
        <v>0</v>
      </c>
      <c r="T8" s="127">
        <f t="shared" si="5"/>
        <v>0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89</v>
      </c>
      <c r="C9" s="164">
        <v>86</v>
      </c>
      <c r="D9" s="164">
        <v>89</v>
      </c>
      <c r="E9" s="164">
        <v>86</v>
      </c>
      <c r="F9" s="164">
        <v>85</v>
      </c>
      <c r="G9" s="164">
        <v>90</v>
      </c>
      <c r="H9" s="176">
        <f t="shared" si="2"/>
        <v>525</v>
      </c>
      <c r="I9" s="82"/>
      <c r="J9" s="59">
        <f>+TOTALES!$I$4</f>
        <v>46215</v>
      </c>
      <c r="K9" s="69">
        <f t="shared" si="3"/>
        <v>525</v>
      </c>
      <c r="L9" s="70">
        <f t="shared" si="4"/>
        <v>1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2</v>
      </c>
      <c r="O9" s="71">
        <f>IF(COUNTIF($K$4:K9,"&gt;0")&lt;3,0,+IF(K9=0,0,IF(K9&lt;=Q9,0,IF(Q9&lt;=R9,0,3))))</f>
        <v>0</v>
      </c>
      <c r="P9" s="69">
        <f t="shared" si="0"/>
        <v>3</v>
      </c>
      <c r="Q9" s="71">
        <f>IF(SUM(K8:K9)=0,+Q8,+LOOKUP(2,1/($K$4:K8&gt;0),$K$4:K8))</f>
        <v>511</v>
      </c>
      <c r="R9" s="71">
        <f>+IF(K8=0,+R8,+LOOKUP(2,1/($K$4:K7&gt;0),$K$4:K7))</f>
        <v>515</v>
      </c>
      <c r="S9" s="118">
        <f t="shared" si="1"/>
        <v>90</v>
      </c>
      <c r="T9" s="127">
        <f t="shared" si="5"/>
        <v>5.7142857142857141E-2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176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525</v>
      </c>
      <c r="R10" s="71">
        <f>+IF(K9=0,+R9,+LOOKUP(2,1/($K$4:K8&gt;0),$K$4:K8))</f>
        <v>511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176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525</v>
      </c>
      <c r="R11" s="71">
        <f>+IF(K10=0,+R10,+LOOKUP(2,1/($K$4:K9&gt;0),$K$4:K9))</f>
        <v>511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76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525</v>
      </c>
      <c r="R12" s="71">
        <f>+IF(K11=0,+R11,+LOOKUP(2,1/($K$4:K10&gt;0),$K$4:K10))</f>
        <v>511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76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525</v>
      </c>
      <c r="R13" s="71">
        <f>+IF(K12=0,+R12,+LOOKUP(2,1/($K$4:K11&gt;0),$K$4:K11))</f>
        <v>511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176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525</v>
      </c>
      <c r="R14" s="71">
        <f>+IF(K13=0,+R13,+LOOKUP(2,1/($K$4:K12&gt;0),$K$4:K12))</f>
        <v>511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177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525</v>
      </c>
      <c r="R15" s="81">
        <f>+IF(K14=0,+R14,+LOOKUP(2,1/($K$4:K13&gt;0),$K$4:K13))</f>
        <v>511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1551</v>
      </c>
      <c r="I16" s="6"/>
      <c r="J16" s="37" t="s">
        <v>0</v>
      </c>
      <c r="K16" s="48">
        <f>SUM(K4:K15)</f>
        <v>1551</v>
      </c>
      <c r="L16" s="77">
        <f>SUM(L4:L15)</f>
        <v>3</v>
      </c>
      <c r="M16" s="77">
        <f t="shared" ref="M16:P16" si="6">SUM(M4:M15)</f>
        <v>0</v>
      </c>
      <c r="N16" s="77">
        <f t="shared" si="6"/>
        <v>2</v>
      </c>
      <c r="O16" s="77">
        <f t="shared" si="6"/>
        <v>0</v>
      </c>
      <c r="P16" s="78">
        <f t="shared" si="6"/>
        <v>5</v>
      </c>
      <c r="Q16" s="72"/>
      <c r="R16" s="72"/>
      <c r="S16" s="63">
        <f>+MAX(S4:S15)</f>
        <v>95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>
        <f>SMALL(B4:B15,COUNTIF(B4:B15,"&lt;=0")+1)</f>
        <v>82</v>
      </c>
      <c r="C17" s="111">
        <f t="shared" ref="C17:G17" si="7">SMALL(C4:C15,COUNTIF(C4:C15,"&lt;=0")+1)</f>
        <v>84</v>
      </c>
      <c r="D17" s="111">
        <f t="shared" si="7"/>
        <v>88</v>
      </c>
      <c r="E17" s="111">
        <f t="shared" si="7"/>
        <v>85</v>
      </c>
      <c r="F17" s="111">
        <f t="shared" si="7"/>
        <v>85</v>
      </c>
      <c r="G17" s="111">
        <f t="shared" si="7"/>
        <v>75</v>
      </c>
      <c r="H17" s="111">
        <f>SMALL(H4:H15,COUNTIF(H4:H15,"&lt;=0")+1)</f>
        <v>511</v>
      </c>
      <c r="I17" s="6"/>
      <c r="J17" s="30" t="s">
        <v>5</v>
      </c>
      <c r="K17" s="31">
        <f>SMALL(K4:K15,COUNTIF(K4:K15,"&lt;=0")+1)</f>
        <v>511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>
        <f t="shared" ref="B18:H18" si="8">AVERAGEIF(B4:B15,"&gt;0")</f>
        <v>85.333333333333329</v>
      </c>
      <c r="C18" s="71">
        <f t="shared" si="8"/>
        <v>86.333333333333329</v>
      </c>
      <c r="D18" s="71">
        <f t="shared" si="8"/>
        <v>90.666666666666671</v>
      </c>
      <c r="E18" s="71">
        <f t="shared" si="8"/>
        <v>85.666666666666671</v>
      </c>
      <c r="F18" s="71">
        <f t="shared" si="8"/>
        <v>86</v>
      </c>
      <c r="G18" s="71">
        <f t="shared" si="8"/>
        <v>83</v>
      </c>
      <c r="H18" s="71">
        <f t="shared" si="8"/>
        <v>517</v>
      </c>
      <c r="I18" s="6"/>
      <c r="J18" s="32" t="s">
        <v>6</v>
      </c>
      <c r="K18" s="33">
        <f>AVERAGEIF(K4:K15,"&gt;0")</f>
        <v>517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>
        <f t="array" ref="B19">+MEDIAN(IF(B4:B15&lt;&gt;0,B4:B15))</f>
        <v>85</v>
      </c>
      <c r="C19" s="71">
        <f t="array" ref="C19">+MEDIAN(IF(C4:C15&lt;&gt;0,C4:C15))</f>
        <v>86</v>
      </c>
      <c r="D19" s="71">
        <f t="array" ref="D19">+MEDIAN(IF(D4:D15&lt;&gt;0,D4:D15))</f>
        <v>89</v>
      </c>
      <c r="E19" s="71">
        <f t="array" ref="E19">+MEDIAN(IF(E4:E15&lt;&gt;0,E4:E15))</f>
        <v>86</v>
      </c>
      <c r="F19" s="71">
        <f t="array" ref="F19">+MEDIAN(IF(F4:F15&lt;&gt;0,F4:F15))</f>
        <v>86</v>
      </c>
      <c r="G19" s="71">
        <f t="array" ref="G19">+MEDIAN(IF(G4:G15&lt;&gt;0,G4:G15))</f>
        <v>84</v>
      </c>
      <c r="H19" s="71">
        <f t="array" ref="H19">+MEDIAN(IF(H4:H15&lt;&gt;0,H4:H15))</f>
        <v>515</v>
      </c>
      <c r="I19" s="6"/>
      <c r="J19" s="32" t="s">
        <v>7</v>
      </c>
      <c r="K19" s="33">
        <f t="array" ref="K19">+MEDIAN(IF(K4:K15&lt;&gt;0,K4:K15))</f>
        <v>515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89</v>
      </c>
      <c r="C20" s="104">
        <f t="shared" si="9"/>
        <v>89</v>
      </c>
      <c r="D20" s="104">
        <f t="shared" si="9"/>
        <v>95</v>
      </c>
      <c r="E20" s="104">
        <f t="shared" si="9"/>
        <v>86</v>
      </c>
      <c r="F20" s="104">
        <f t="shared" si="9"/>
        <v>87</v>
      </c>
      <c r="G20" s="104">
        <f t="shared" si="9"/>
        <v>90</v>
      </c>
      <c r="H20" s="104">
        <f t="shared" si="9"/>
        <v>525</v>
      </c>
      <c r="I20" s="6"/>
      <c r="J20" s="32" t="s">
        <v>8</v>
      </c>
      <c r="K20" s="33">
        <f>+MAX(K4:K15)</f>
        <v>525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>
        <f t="array" ref="B21">+STDEV(IF(B4:B15&gt;0,B4:B15))</f>
        <v>3.5118845842842461</v>
      </c>
      <c r="C21" s="120">
        <f t="array" ref="C21">+STDEV(IF(C4:C15&gt;0,C4:C15))</f>
        <v>2.5166114784235831</v>
      </c>
      <c r="D21" s="120">
        <f t="array" ref="D21">+STDEV(IF(D4:D15&gt;0,D4:D15))</f>
        <v>3.7859388972001824</v>
      </c>
      <c r="E21" s="120">
        <f t="array" ref="E21">+STDEV(IF(E4:E15&gt;0,E4:E15))</f>
        <v>0.57735026918962573</v>
      </c>
      <c r="F21" s="120">
        <f t="array" ref="F21">+STDEV(IF(F4:F15&gt;0,F4:F15))</f>
        <v>1</v>
      </c>
      <c r="G21" s="120">
        <f t="array" ref="G21">+STDEV(IF(G4:G15&gt;0,G4:G15))</f>
        <v>7.5498344352707498</v>
      </c>
      <c r="H21" s="120">
        <f t="array" ref="H21">+STDEV(IF(H4:H15&gt;0,H4:H15))</f>
        <v>7.2111025509279782</v>
      </c>
      <c r="I21" s="6"/>
      <c r="J21" s="32" t="s">
        <v>9</v>
      </c>
      <c r="K21" s="119">
        <f t="array" ref="K21">+STDEV(IF(K4:K15&gt;0,K4:K15))</f>
        <v>7.2111025509279782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>
        <f>+(B20-B17)/B18</f>
        <v>8.203125E-2</v>
      </c>
      <c r="C22" s="114">
        <f t="shared" ref="C22:H22" si="10">+(C20-C17)/C18</f>
        <v>5.7915057915057917E-2</v>
      </c>
      <c r="D22" s="114">
        <f t="shared" si="10"/>
        <v>7.7205882352941166E-2</v>
      </c>
      <c r="E22" s="114">
        <f t="shared" si="10"/>
        <v>1.1673151750972763E-2</v>
      </c>
      <c r="F22" s="114">
        <f t="shared" si="10"/>
        <v>2.3255813953488372E-2</v>
      </c>
      <c r="G22" s="114">
        <f t="shared" si="10"/>
        <v>0.18072289156626506</v>
      </c>
      <c r="H22" s="114">
        <f t="shared" si="10"/>
        <v>2.7079303675048357E-2</v>
      </c>
      <c r="I22" s="6"/>
      <c r="J22" s="34" t="s">
        <v>4</v>
      </c>
      <c r="K22" s="35">
        <f>+K21/K18</f>
        <v>1.3947973986321041E-2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17"/>
      <c r="U34" s="17"/>
      <c r="V34" s="17"/>
      <c r="W34" s="17"/>
      <c r="X34" s="17"/>
      <c r="Y34" s="17"/>
      <c r="Z34" s="17"/>
      <c r="AA34" s="17"/>
    </row>
    <row r="35" spans="1:27" ht="15.75" x14ac:dyDescent="0.25">
      <c r="O35" s="16"/>
      <c r="S35" s="64"/>
    </row>
    <row r="36" spans="1:27" x14ac:dyDescent="0.2">
      <c r="S36" s="64"/>
    </row>
    <row r="37" spans="1:27" ht="15.75" x14ac:dyDescent="0.25">
      <c r="O37" s="65"/>
      <c r="P37" s="163"/>
      <c r="S37" s="64"/>
    </row>
    <row r="38" spans="1:27" x14ac:dyDescent="0.2">
      <c r="S38" s="64"/>
    </row>
    <row r="39" spans="1:27" x14ac:dyDescent="0.2">
      <c r="S39" s="64"/>
    </row>
    <row r="40" spans="1:27" x14ac:dyDescent="0.2">
      <c r="S40" s="25"/>
    </row>
  </sheetData>
  <sheetProtection sheet="1" objects="1" scenarios="1"/>
  <mergeCells count="1">
    <mergeCell ref="AD1:AH1"/>
  </mergeCells>
  <phoneticPr fontId="0" type="noConversion"/>
  <pageMargins left="0.75" right="0.75" top="1" bottom="1" header="0" footer="0"/>
  <headerFooter alignWithMargins="0"/>
  <ignoredErrors>
    <ignoredError sqref="H16" unlockedFormula="1"/>
    <ignoredError sqref="B17:G21 S4:T15" formulaRange="1"/>
    <ignoredError sqref="H4:H15" formulaRange="1" unlockedFormula="1"/>
  </ignoredError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H40"/>
  <sheetViews>
    <sheetView showGridLines="0" workbookViewId="0">
      <selection activeCell="B4" sqref="B4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7109375" bestFit="1" customWidth="1"/>
    <col min="21" max="25" width="4.7109375" customWidth="1"/>
    <col min="26" max="26" width="8.85546875" bestFit="1" customWidth="1"/>
    <col min="29" max="29" width="12.4257812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>
        <v>23683</v>
      </c>
      <c r="B2" s="13" t="s">
        <v>92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89</v>
      </c>
      <c r="C4" s="164">
        <v>81</v>
      </c>
      <c r="D4" s="164">
        <v>89</v>
      </c>
      <c r="E4" s="164">
        <v>91</v>
      </c>
      <c r="F4" s="164">
        <v>92</v>
      </c>
      <c r="G4" s="164">
        <v>84</v>
      </c>
      <c r="H4" s="176">
        <f>+SUM(B4:G4)</f>
        <v>526</v>
      </c>
      <c r="I4" s="82"/>
      <c r="J4" s="59">
        <f>+TOTALES!$D$4</f>
        <v>46033</v>
      </c>
      <c r="K4" s="69">
        <f>+H4</f>
        <v>526</v>
      </c>
      <c r="L4" s="70">
        <f>+IF(K4=0,0,1)</f>
        <v>1</v>
      </c>
      <c r="M4" s="71"/>
      <c r="N4" s="71"/>
      <c r="O4" s="71"/>
      <c r="P4" s="69">
        <f t="shared" ref="P4:P15" si="0">+SUM(L4:O4)</f>
        <v>1</v>
      </c>
      <c r="Q4" s="72"/>
      <c r="R4" s="73"/>
      <c r="S4" s="117">
        <f t="shared" ref="S4:S15" si="1">+MAX(B4:G4)</f>
        <v>92</v>
      </c>
      <c r="T4" s="127">
        <f>IF(H4=0,0,+((+S4-MIN(B4:G4))/AVERAGE(B4:G4)))</f>
        <v>0.12547528517110265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0</v>
      </c>
      <c r="C5" s="164">
        <v>0</v>
      </c>
      <c r="D5" s="164">
        <v>0</v>
      </c>
      <c r="E5" s="164">
        <v>0</v>
      </c>
      <c r="F5" s="164">
        <v>0</v>
      </c>
      <c r="G5" s="164">
        <v>0</v>
      </c>
      <c r="H5" s="176">
        <f t="shared" ref="H5:H15" si="2">+SUM(B5:G5)</f>
        <v>0</v>
      </c>
      <c r="I5" s="82"/>
      <c r="J5" s="59">
        <f>+TOTALES!$E$4</f>
        <v>46061</v>
      </c>
      <c r="K5" s="69">
        <f t="shared" ref="K5:K15" si="3">+H5</f>
        <v>0</v>
      </c>
      <c r="L5" s="70">
        <f t="shared" ref="L5:L15" si="4">+IF(K5=0,0,1)</f>
        <v>0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0</v>
      </c>
      <c r="S5" s="118">
        <f t="shared" si="1"/>
        <v>0</v>
      </c>
      <c r="T5" s="127">
        <f t="shared" ref="T5:T15" si="5">IF(H5=0,0,+((+S5-MIN(B5:G5))/AVERAGE(B5:G5)))</f>
        <v>0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0</v>
      </c>
      <c r="C6" s="164">
        <v>0</v>
      </c>
      <c r="D6" s="164">
        <v>0</v>
      </c>
      <c r="E6" s="164">
        <v>0</v>
      </c>
      <c r="F6" s="164">
        <v>0</v>
      </c>
      <c r="G6" s="164">
        <v>0</v>
      </c>
      <c r="H6" s="176">
        <f t="shared" si="2"/>
        <v>0</v>
      </c>
      <c r="I6" s="82"/>
      <c r="J6" s="59">
        <f>+TOTALES!$F$4</f>
        <v>46089</v>
      </c>
      <c r="K6" s="69">
        <f t="shared" si="3"/>
        <v>0</v>
      </c>
      <c r="L6" s="70">
        <f t="shared" si="4"/>
        <v>0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0</v>
      </c>
      <c r="Q6" s="71">
        <f>+K5</f>
        <v>0</v>
      </c>
      <c r="R6" s="71">
        <f>+K4</f>
        <v>526</v>
      </c>
      <c r="S6" s="118">
        <f t="shared" si="1"/>
        <v>0</v>
      </c>
      <c r="T6" s="127">
        <f t="shared" si="5"/>
        <v>0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0</v>
      </c>
      <c r="C7" s="164">
        <v>0</v>
      </c>
      <c r="D7" s="164">
        <v>0</v>
      </c>
      <c r="E7" s="164">
        <v>0</v>
      </c>
      <c r="F7" s="164">
        <v>0</v>
      </c>
      <c r="G7" s="164">
        <v>0</v>
      </c>
      <c r="H7" s="176">
        <f t="shared" si="2"/>
        <v>0</v>
      </c>
      <c r="I7" s="82"/>
      <c r="J7" s="59">
        <f>+TOTALES!$G$4</f>
        <v>46124</v>
      </c>
      <c r="K7" s="69">
        <f t="shared" si="3"/>
        <v>0</v>
      </c>
      <c r="L7" s="70">
        <f t="shared" si="4"/>
        <v>0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0</v>
      </c>
      <c r="Q7" s="71">
        <f>IF(SUM(K6:K7)=0,+Q6,+LOOKUP(2,1/($K$4:K6&gt;0),$K$4:K6))</f>
        <v>0</v>
      </c>
      <c r="R7" s="71">
        <f>+IF(K6=0,+R6,+LOOKUP(2,1/($K$4:K5&gt;0),$K$4:K5))</f>
        <v>526</v>
      </c>
      <c r="S7" s="118">
        <f t="shared" si="1"/>
        <v>0</v>
      </c>
      <c r="T7" s="127">
        <f t="shared" si="5"/>
        <v>0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0</v>
      </c>
      <c r="C8" s="164">
        <v>0</v>
      </c>
      <c r="D8" s="164">
        <v>0</v>
      </c>
      <c r="E8" s="164">
        <v>0</v>
      </c>
      <c r="F8" s="164">
        <v>0</v>
      </c>
      <c r="G8" s="164">
        <v>0</v>
      </c>
      <c r="H8" s="176">
        <f t="shared" si="2"/>
        <v>0</v>
      </c>
      <c r="I8" s="82"/>
      <c r="J8" s="59">
        <f>+TOTALES!$H$4</f>
        <v>46173</v>
      </c>
      <c r="K8" s="69">
        <f t="shared" si="3"/>
        <v>0</v>
      </c>
      <c r="L8" s="70">
        <f t="shared" si="4"/>
        <v>0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0</v>
      </c>
      <c r="O8" s="71">
        <f>IF(COUNTIF($K$4:K8,"&gt;0")&lt;3,0,+IF(K8=0,0,IF(K8&lt;=Q8,0,IF(Q8&lt;=R8,0,3))))</f>
        <v>0</v>
      </c>
      <c r="P8" s="69">
        <f t="shared" si="0"/>
        <v>0</v>
      </c>
      <c r="Q8" s="71">
        <f>IF(SUM(K7:K8)=0,+Q7,+LOOKUP(2,1/($K$4:K7&gt;0),$K$4:K7))</f>
        <v>0</v>
      </c>
      <c r="R8" s="71">
        <f>+IF(K7=0,+R7,+LOOKUP(2,1/($K$4:K6&gt;0),$K$4:K6))</f>
        <v>526</v>
      </c>
      <c r="S8" s="118">
        <f t="shared" si="1"/>
        <v>0</v>
      </c>
      <c r="T8" s="127">
        <f t="shared" si="5"/>
        <v>0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0</v>
      </c>
      <c r="C9" s="164">
        <v>0</v>
      </c>
      <c r="D9" s="164">
        <v>0</v>
      </c>
      <c r="E9" s="164">
        <v>0</v>
      </c>
      <c r="F9" s="164">
        <v>0</v>
      </c>
      <c r="G9" s="164">
        <v>0</v>
      </c>
      <c r="H9" s="176">
        <f t="shared" si="2"/>
        <v>0</v>
      </c>
      <c r="I9" s="82"/>
      <c r="J9" s="59">
        <f>+TOTALES!$I$4</f>
        <v>46215</v>
      </c>
      <c r="K9" s="69">
        <f t="shared" si="3"/>
        <v>0</v>
      </c>
      <c r="L9" s="70">
        <f t="shared" si="4"/>
        <v>0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0</v>
      </c>
      <c r="O9" s="71">
        <f>IF(COUNTIF($K$4:K9,"&gt;0")&lt;3,0,+IF(K9=0,0,IF(K9&lt;=Q9,0,IF(Q9&lt;=R9,0,3))))</f>
        <v>0</v>
      </c>
      <c r="P9" s="69">
        <f t="shared" si="0"/>
        <v>0</v>
      </c>
      <c r="Q9" s="71">
        <f>IF(SUM(K8:K9)=0,+Q8,+LOOKUP(2,1/($K$4:K8&gt;0),$K$4:K8))</f>
        <v>0</v>
      </c>
      <c r="R9" s="71">
        <f>+IF(K8=0,+R8,+LOOKUP(2,1/($K$4:K7&gt;0),$K$4:K7))</f>
        <v>526</v>
      </c>
      <c r="S9" s="118">
        <f t="shared" si="1"/>
        <v>0</v>
      </c>
      <c r="T9" s="127">
        <f t="shared" si="5"/>
        <v>0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176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0</v>
      </c>
      <c r="R10" s="71">
        <f>+IF(K9=0,+R9,+LOOKUP(2,1/($K$4:K8&gt;0),$K$4:K8))</f>
        <v>526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176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0</v>
      </c>
      <c r="R11" s="71">
        <f>+IF(K10=0,+R10,+LOOKUP(2,1/($K$4:K9&gt;0),$K$4:K9))</f>
        <v>526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76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0</v>
      </c>
      <c r="R12" s="71">
        <f>+IF(K11=0,+R11,+LOOKUP(2,1/($K$4:K10&gt;0),$K$4:K10))</f>
        <v>526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76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0</v>
      </c>
      <c r="R13" s="71">
        <f>+IF(K12=0,+R12,+LOOKUP(2,1/($K$4:K11&gt;0),$K$4:K11))</f>
        <v>526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176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0</v>
      </c>
      <c r="R14" s="71">
        <f>+IF(K13=0,+R13,+LOOKUP(2,1/($K$4:K12&gt;0),$K$4:K12))</f>
        <v>526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177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0</v>
      </c>
      <c r="R15" s="81">
        <f>+IF(K14=0,+R14,+LOOKUP(2,1/($K$4:K13&gt;0),$K$4:K13))</f>
        <v>526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526</v>
      </c>
      <c r="I16" s="6"/>
      <c r="J16" s="37" t="s">
        <v>0</v>
      </c>
      <c r="K16" s="48">
        <f>SUM(K4:K15)</f>
        <v>526</v>
      </c>
      <c r="L16" s="77">
        <f>SUM(L4:L15)</f>
        <v>1</v>
      </c>
      <c r="M16" s="77">
        <f t="shared" ref="M16:P16" si="6">SUM(M4:M15)</f>
        <v>0</v>
      </c>
      <c r="N16" s="77">
        <f t="shared" si="6"/>
        <v>0</v>
      </c>
      <c r="O16" s="77">
        <f t="shared" si="6"/>
        <v>0</v>
      </c>
      <c r="P16" s="78">
        <f t="shared" si="6"/>
        <v>1</v>
      </c>
      <c r="Q16" s="72"/>
      <c r="R16" s="72"/>
      <c r="S16" s="63">
        <f>+MAX(S4:S15)</f>
        <v>92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>
        <f>SMALL(B4:B15,COUNTIF(B4:B15,"&lt;=0")+1)</f>
        <v>89</v>
      </c>
      <c r="C17" s="111">
        <f t="shared" ref="C17:G17" si="7">SMALL(C4:C15,COUNTIF(C4:C15,"&lt;=0")+1)</f>
        <v>81</v>
      </c>
      <c r="D17" s="111">
        <f t="shared" si="7"/>
        <v>89</v>
      </c>
      <c r="E17" s="111">
        <f t="shared" si="7"/>
        <v>91</v>
      </c>
      <c r="F17" s="111">
        <f t="shared" si="7"/>
        <v>92</v>
      </c>
      <c r="G17" s="111">
        <f t="shared" si="7"/>
        <v>84</v>
      </c>
      <c r="H17" s="111">
        <f>SMALL(H4:H15,COUNTIF(H4:H15,"&lt;=0")+1)</f>
        <v>526</v>
      </c>
      <c r="I17" s="6"/>
      <c r="J17" s="30" t="s">
        <v>5</v>
      </c>
      <c r="K17" s="31">
        <f>SMALL(K4:K15,COUNTIF(K4:K15,"&lt;=0")+1)</f>
        <v>526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>
        <f t="shared" ref="B18:H18" si="8">AVERAGEIF(B4:B15,"&gt;0")</f>
        <v>89</v>
      </c>
      <c r="C18" s="71">
        <f t="shared" si="8"/>
        <v>81</v>
      </c>
      <c r="D18" s="71">
        <f t="shared" si="8"/>
        <v>89</v>
      </c>
      <c r="E18" s="71">
        <f t="shared" si="8"/>
        <v>91</v>
      </c>
      <c r="F18" s="71">
        <f t="shared" si="8"/>
        <v>92</v>
      </c>
      <c r="G18" s="71">
        <f t="shared" si="8"/>
        <v>84</v>
      </c>
      <c r="H18" s="71">
        <f t="shared" si="8"/>
        <v>526</v>
      </c>
      <c r="I18" s="6"/>
      <c r="J18" s="32" t="s">
        <v>6</v>
      </c>
      <c r="K18" s="33">
        <f>AVERAGEIF(K4:K15,"&gt;0")</f>
        <v>526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>
        <f t="array" ref="B19">+MEDIAN(IF(B4:B15&lt;&gt;0,B4:B15))</f>
        <v>89</v>
      </c>
      <c r="C19" s="71">
        <f t="array" ref="C19">+MEDIAN(IF(C4:C15&lt;&gt;0,C4:C15))</f>
        <v>81</v>
      </c>
      <c r="D19" s="71">
        <f t="array" ref="D19">+MEDIAN(IF(D4:D15&lt;&gt;0,D4:D15))</f>
        <v>89</v>
      </c>
      <c r="E19" s="71">
        <f t="array" ref="E19">+MEDIAN(IF(E4:E15&lt;&gt;0,E4:E15))</f>
        <v>91</v>
      </c>
      <c r="F19" s="71">
        <f t="array" ref="F19">+MEDIAN(IF(F4:F15&lt;&gt;0,F4:F15))</f>
        <v>92</v>
      </c>
      <c r="G19" s="71">
        <f t="array" ref="G19">+MEDIAN(IF(G4:G15&lt;&gt;0,G4:G15))</f>
        <v>84</v>
      </c>
      <c r="H19" s="71">
        <f t="array" ref="H19">+MEDIAN(IF(H4:H15&lt;&gt;0,H4:H15))</f>
        <v>526</v>
      </c>
      <c r="I19" s="6"/>
      <c r="J19" s="32" t="s">
        <v>7</v>
      </c>
      <c r="K19" s="33">
        <f t="array" ref="K19">+MEDIAN(IF(K4:K15&lt;&gt;0,K4:K15))</f>
        <v>526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89</v>
      </c>
      <c r="C20" s="104">
        <f t="shared" si="9"/>
        <v>81</v>
      </c>
      <c r="D20" s="104">
        <f t="shared" si="9"/>
        <v>89</v>
      </c>
      <c r="E20" s="104">
        <f t="shared" si="9"/>
        <v>91</v>
      </c>
      <c r="F20" s="104">
        <f t="shared" si="9"/>
        <v>92</v>
      </c>
      <c r="G20" s="104">
        <f t="shared" si="9"/>
        <v>84</v>
      </c>
      <c r="H20" s="104">
        <f t="shared" si="9"/>
        <v>526</v>
      </c>
      <c r="I20" s="6"/>
      <c r="J20" s="32" t="s">
        <v>8</v>
      </c>
      <c r="K20" s="33">
        <f>+MAX(K4:K15)</f>
        <v>526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 t="e">
        <f t="array" ref="B21">+STDEV(IF(B4:B15&gt;0,B4:B15))</f>
        <v>#DIV/0!</v>
      </c>
      <c r="C21" s="120" t="e">
        <f t="array" ref="C21">+STDEV(IF(C4:C15&gt;0,C4:C15))</f>
        <v>#DIV/0!</v>
      </c>
      <c r="D21" s="120" t="e">
        <f t="array" ref="D21">+STDEV(IF(D4:D15&gt;0,D4:D15))</f>
        <v>#DIV/0!</v>
      </c>
      <c r="E21" s="120" t="e">
        <f t="array" ref="E21">+STDEV(IF(E4:E15&gt;0,E4:E15))</f>
        <v>#DIV/0!</v>
      </c>
      <c r="F21" s="120" t="e">
        <f t="array" ref="F21">+STDEV(IF(F4:F15&gt;0,F4:F15))</f>
        <v>#DIV/0!</v>
      </c>
      <c r="G21" s="120" t="e">
        <f t="array" ref="G21">+STDEV(IF(G4:G15&gt;0,G4:G15))</f>
        <v>#DIV/0!</v>
      </c>
      <c r="H21" s="120" t="e">
        <f t="array" ref="H21">+STDEV(IF(H4:H15&gt;0,H4:H15))</f>
        <v>#DIV/0!</v>
      </c>
      <c r="I21" s="6"/>
      <c r="J21" s="32" t="s">
        <v>9</v>
      </c>
      <c r="K21" s="119" t="e">
        <f t="array" ref="K21">+STDEV(IF(K4:K15&gt;0,K4:K15))</f>
        <v>#DIV/0!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>
        <f>+(B20-B17)/B18</f>
        <v>0</v>
      </c>
      <c r="C22" s="114">
        <f t="shared" ref="C22:H22" si="10">+(C20-C17)/C18</f>
        <v>0</v>
      </c>
      <c r="D22" s="114">
        <f t="shared" si="10"/>
        <v>0</v>
      </c>
      <c r="E22" s="114">
        <f t="shared" si="10"/>
        <v>0</v>
      </c>
      <c r="F22" s="114">
        <f t="shared" si="10"/>
        <v>0</v>
      </c>
      <c r="G22" s="114">
        <f t="shared" si="10"/>
        <v>0</v>
      </c>
      <c r="H22" s="114">
        <f t="shared" si="10"/>
        <v>0</v>
      </c>
      <c r="I22" s="6"/>
      <c r="J22" s="34" t="s">
        <v>4</v>
      </c>
      <c r="K22" s="35" t="e">
        <f>+K21/K18</f>
        <v>#DIV/0!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17"/>
      <c r="U34" s="17"/>
      <c r="V34" s="17"/>
      <c r="W34" s="17"/>
      <c r="X34" s="17"/>
      <c r="Y34" s="17"/>
      <c r="Z34" s="17"/>
      <c r="AA34" s="17"/>
    </row>
    <row r="35" spans="1:27" ht="15.75" x14ac:dyDescent="0.25">
      <c r="O35" s="16"/>
      <c r="S35" s="64"/>
    </row>
    <row r="36" spans="1:27" x14ac:dyDescent="0.2">
      <c r="S36" s="64"/>
    </row>
    <row r="37" spans="1:27" ht="15.75" x14ac:dyDescent="0.25">
      <c r="O37" s="65"/>
      <c r="P37" s="163"/>
      <c r="S37" s="64"/>
    </row>
    <row r="38" spans="1:27" x14ac:dyDescent="0.2">
      <c r="S38" s="64"/>
    </row>
    <row r="39" spans="1:27" x14ac:dyDescent="0.2">
      <c r="S39" s="64"/>
    </row>
    <row r="40" spans="1:27" x14ac:dyDescent="0.2">
      <c r="S40" s="25"/>
    </row>
  </sheetData>
  <sheetProtection sheet="1" objects="1" scenarios="1"/>
  <mergeCells count="1">
    <mergeCell ref="AD1:AH1"/>
  </mergeCells>
  <phoneticPr fontId="0" type="noConversion"/>
  <pageMargins left="0.75" right="0.75" top="1" bottom="1" header="0" footer="0"/>
  <headerFooter alignWithMargins="0"/>
  <ignoredErrors>
    <ignoredError sqref="H16" unlockedFormula="1"/>
    <ignoredError sqref="B17:G21 S4:T15" formulaRange="1"/>
    <ignoredError sqref="H4:H15" formulaRange="1" unlockedFormula="1"/>
  </ignoredError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H40"/>
  <sheetViews>
    <sheetView showGridLines="0" workbookViewId="0">
      <selection activeCell="B4" sqref="B4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7109375" bestFit="1" customWidth="1"/>
    <col min="21" max="25" width="4.7109375" customWidth="1"/>
    <col min="26" max="26" width="8.85546875" bestFit="1" customWidth="1"/>
    <col min="29" max="29" width="12.4257812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>
        <v>17231</v>
      </c>
      <c r="B2" s="13" t="s">
        <v>94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0</v>
      </c>
      <c r="C4" s="164">
        <v>0</v>
      </c>
      <c r="D4" s="164">
        <v>0</v>
      </c>
      <c r="E4" s="164">
        <v>0</v>
      </c>
      <c r="F4" s="164">
        <v>0</v>
      </c>
      <c r="G4" s="164">
        <v>0</v>
      </c>
      <c r="H4" s="176">
        <f>+SUM(B4:G4)</f>
        <v>0</v>
      </c>
      <c r="I4" s="82"/>
      <c r="J4" s="59">
        <f>+TOTALES!$D$4</f>
        <v>46033</v>
      </c>
      <c r="K4" s="69">
        <f>+H4</f>
        <v>0</v>
      </c>
      <c r="L4" s="70">
        <f>+IF(K4=0,0,1)</f>
        <v>0</v>
      </c>
      <c r="M4" s="71"/>
      <c r="N4" s="71"/>
      <c r="O4" s="71"/>
      <c r="P4" s="69">
        <f t="shared" ref="P4:P15" si="0">+SUM(L4:O4)</f>
        <v>0</v>
      </c>
      <c r="Q4" s="72"/>
      <c r="R4" s="73"/>
      <c r="S4" s="117">
        <f t="shared" ref="S4:S15" si="1">+MAX(B4:G4)</f>
        <v>0</v>
      </c>
      <c r="T4" s="127">
        <f>IF(H4=0,0,+((+S4-MIN(B4:G4))/AVERAGE(B4:G4)))</f>
        <v>0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0</v>
      </c>
      <c r="C5" s="164">
        <v>0</v>
      </c>
      <c r="D5" s="164">
        <v>0</v>
      </c>
      <c r="E5" s="164">
        <v>0</v>
      </c>
      <c r="F5" s="164">
        <v>0</v>
      </c>
      <c r="G5" s="164">
        <v>0</v>
      </c>
      <c r="H5" s="176">
        <f t="shared" ref="H5:H15" si="2">+SUM(B5:G5)</f>
        <v>0</v>
      </c>
      <c r="I5" s="82"/>
      <c r="J5" s="59">
        <f>+TOTALES!$E$4</f>
        <v>46061</v>
      </c>
      <c r="K5" s="69">
        <f t="shared" ref="K5:K15" si="3">+H5</f>
        <v>0</v>
      </c>
      <c r="L5" s="70">
        <f t="shared" ref="L5:L15" si="4">+IF(K5=0,0,1)</f>
        <v>0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0</v>
      </c>
      <c r="S5" s="118">
        <f t="shared" si="1"/>
        <v>0</v>
      </c>
      <c r="T5" s="127">
        <f t="shared" ref="T5:T15" si="5">IF(H5=0,0,+((+S5-MIN(B5:G5))/AVERAGE(B5:G5)))</f>
        <v>0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0</v>
      </c>
      <c r="C6" s="164">
        <v>0</v>
      </c>
      <c r="D6" s="164">
        <v>0</v>
      </c>
      <c r="E6" s="164">
        <v>0</v>
      </c>
      <c r="F6" s="164">
        <v>0</v>
      </c>
      <c r="G6" s="164">
        <v>0</v>
      </c>
      <c r="H6" s="176">
        <f t="shared" si="2"/>
        <v>0</v>
      </c>
      <c r="I6" s="82"/>
      <c r="J6" s="59">
        <f>+TOTALES!$F$4</f>
        <v>46089</v>
      </c>
      <c r="K6" s="69">
        <f t="shared" si="3"/>
        <v>0</v>
      </c>
      <c r="L6" s="70">
        <f t="shared" si="4"/>
        <v>0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0</v>
      </c>
      <c r="Q6" s="71">
        <f>+K5</f>
        <v>0</v>
      </c>
      <c r="R6" s="71">
        <f>+K4</f>
        <v>0</v>
      </c>
      <c r="S6" s="118">
        <f t="shared" si="1"/>
        <v>0</v>
      </c>
      <c r="T6" s="127">
        <f t="shared" si="5"/>
        <v>0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0</v>
      </c>
      <c r="C7" s="164">
        <v>0</v>
      </c>
      <c r="D7" s="164">
        <v>0</v>
      </c>
      <c r="E7" s="164">
        <v>0</v>
      </c>
      <c r="F7" s="164">
        <v>0</v>
      </c>
      <c r="G7" s="164">
        <v>0</v>
      </c>
      <c r="H7" s="176">
        <f t="shared" si="2"/>
        <v>0</v>
      </c>
      <c r="I7" s="82"/>
      <c r="J7" s="59">
        <f>+TOTALES!$G$4</f>
        <v>46124</v>
      </c>
      <c r="K7" s="69">
        <f t="shared" si="3"/>
        <v>0</v>
      </c>
      <c r="L7" s="70">
        <f t="shared" si="4"/>
        <v>0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0</v>
      </c>
      <c r="Q7" s="71">
        <f>IF(SUM(K6:K7)=0,+Q6,+LOOKUP(2,1/($K$4:K6&gt;0),$K$4:K6))</f>
        <v>0</v>
      </c>
      <c r="R7" s="71">
        <f>+IF(K6=0,+R6,+LOOKUP(2,1/($K$4:K5&gt;0),$K$4:K5))</f>
        <v>0</v>
      </c>
      <c r="S7" s="118">
        <f t="shared" si="1"/>
        <v>0</v>
      </c>
      <c r="T7" s="127">
        <f t="shared" si="5"/>
        <v>0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0</v>
      </c>
      <c r="C8" s="164">
        <v>0</v>
      </c>
      <c r="D8" s="164">
        <v>0</v>
      </c>
      <c r="E8" s="164">
        <v>0</v>
      </c>
      <c r="F8" s="164">
        <v>0</v>
      </c>
      <c r="G8" s="164">
        <v>0</v>
      </c>
      <c r="H8" s="176">
        <f t="shared" si="2"/>
        <v>0</v>
      </c>
      <c r="I8" s="82"/>
      <c r="J8" s="59">
        <f>+TOTALES!$H$4</f>
        <v>46173</v>
      </c>
      <c r="K8" s="69">
        <f t="shared" si="3"/>
        <v>0</v>
      </c>
      <c r="L8" s="70">
        <f t="shared" si="4"/>
        <v>0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0</v>
      </c>
      <c r="O8" s="71">
        <f>IF(COUNTIF($K$4:K8,"&gt;0")&lt;3,0,+IF(K8=0,0,IF(K8&lt;=Q8,0,IF(Q8&lt;=R8,0,3))))</f>
        <v>0</v>
      </c>
      <c r="P8" s="69">
        <f t="shared" si="0"/>
        <v>0</v>
      </c>
      <c r="Q8" s="71">
        <f>IF(SUM(K7:K8)=0,+Q7,+LOOKUP(2,1/($K$4:K7&gt;0),$K$4:K7))</f>
        <v>0</v>
      </c>
      <c r="R8" s="71">
        <f>+IF(K7=0,+R7,+LOOKUP(2,1/($K$4:K6&gt;0),$K$4:K6))</f>
        <v>0</v>
      </c>
      <c r="S8" s="118">
        <f t="shared" si="1"/>
        <v>0</v>
      </c>
      <c r="T8" s="127">
        <f t="shared" si="5"/>
        <v>0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0</v>
      </c>
      <c r="C9" s="164">
        <v>0</v>
      </c>
      <c r="D9" s="164">
        <v>0</v>
      </c>
      <c r="E9" s="164">
        <v>0</v>
      </c>
      <c r="F9" s="164">
        <v>0</v>
      </c>
      <c r="G9" s="164">
        <v>0</v>
      </c>
      <c r="H9" s="176">
        <f t="shared" si="2"/>
        <v>0</v>
      </c>
      <c r="I9" s="82"/>
      <c r="J9" s="59">
        <f>+TOTALES!$I$4</f>
        <v>46215</v>
      </c>
      <c r="K9" s="69">
        <f t="shared" si="3"/>
        <v>0</v>
      </c>
      <c r="L9" s="70">
        <f t="shared" si="4"/>
        <v>0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0</v>
      </c>
      <c r="O9" s="71">
        <f>IF(COUNTIF($K$4:K9,"&gt;0")&lt;3,0,+IF(K9=0,0,IF(K9&lt;=Q9,0,IF(Q9&lt;=R9,0,3))))</f>
        <v>0</v>
      </c>
      <c r="P9" s="69">
        <f t="shared" si="0"/>
        <v>0</v>
      </c>
      <c r="Q9" s="71">
        <f>IF(SUM(K8:K9)=0,+Q8,+LOOKUP(2,1/($K$4:K8&gt;0),$K$4:K8))</f>
        <v>0</v>
      </c>
      <c r="R9" s="71">
        <f>+IF(K8=0,+R8,+LOOKUP(2,1/($K$4:K7&gt;0),$K$4:K7))</f>
        <v>0</v>
      </c>
      <c r="S9" s="118">
        <f t="shared" si="1"/>
        <v>0</v>
      </c>
      <c r="T9" s="127">
        <f t="shared" si="5"/>
        <v>0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176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0</v>
      </c>
      <c r="R10" s="71">
        <f>+IF(K9=0,+R9,+LOOKUP(2,1/($K$4:K8&gt;0),$K$4:K8))</f>
        <v>0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176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0</v>
      </c>
      <c r="R11" s="71">
        <f>+IF(K10=0,+R10,+LOOKUP(2,1/($K$4:K9&gt;0),$K$4:K9))</f>
        <v>0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76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0</v>
      </c>
      <c r="R12" s="71">
        <f>+IF(K11=0,+R11,+LOOKUP(2,1/($K$4:K10&gt;0),$K$4:K10))</f>
        <v>0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76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0</v>
      </c>
      <c r="R13" s="71">
        <f>+IF(K12=0,+R12,+LOOKUP(2,1/($K$4:K11&gt;0),$K$4:K11))</f>
        <v>0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176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0</v>
      </c>
      <c r="R14" s="71">
        <f>+IF(K13=0,+R13,+LOOKUP(2,1/($K$4:K12&gt;0),$K$4:K12))</f>
        <v>0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177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0</v>
      </c>
      <c r="R15" s="81">
        <f>+IF(K14=0,+R14,+LOOKUP(2,1/($K$4:K13&gt;0),$K$4:K13))</f>
        <v>0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0</v>
      </c>
      <c r="I16" s="6"/>
      <c r="J16" s="37" t="s">
        <v>0</v>
      </c>
      <c r="K16" s="48">
        <f>SUM(K4:K15)</f>
        <v>0</v>
      </c>
      <c r="L16" s="77">
        <f>SUM(L4:L15)</f>
        <v>0</v>
      </c>
      <c r="M16" s="77">
        <f t="shared" ref="M16:P16" si="6">SUM(M4:M15)</f>
        <v>0</v>
      </c>
      <c r="N16" s="77">
        <f t="shared" si="6"/>
        <v>0</v>
      </c>
      <c r="O16" s="77">
        <f t="shared" si="6"/>
        <v>0</v>
      </c>
      <c r="P16" s="78">
        <f t="shared" si="6"/>
        <v>0</v>
      </c>
      <c r="Q16" s="72"/>
      <c r="R16" s="72"/>
      <c r="S16" s="63">
        <f>+MAX(S4:S15)</f>
        <v>0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 t="e">
        <f>SMALL(B4:B15,COUNTIF(B4:B15,"&lt;=0")+1)</f>
        <v>#NUM!</v>
      </c>
      <c r="C17" s="111" t="e">
        <f t="shared" ref="C17:G17" si="7">SMALL(C4:C15,COUNTIF(C4:C15,"&lt;=0")+1)</f>
        <v>#NUM!</v>
      </c>
      <c r="D17" s="111" t="e">
        <f t="shared" si="7"/>
        <v>#NUM!</v>
      </c>
      <c r="E17" s="111" t="e">
        <f t="shared" si="7"/>
        <v>#NUM!</v>
      </c>
      <c r="F17" s="111" t="e">
        <f t="shared" si="7"/>
        <v>#NUM!</v>
      </c>
      <c r="G17" s="111" t="e">
        <f t="shared" si="7"/>
        <v>#NUM!</v>
      </c>
      <c r="H17" s="111" t="e">
        <f>SMALL(H4:H15,COUNTIF(H4:H15,"&lt;=0")+1)</f>
        <v>#NUM!</v>
      </c>
      <c r="I17" s="6"/>
      <c r="J17" s="30" t="s">
        <v>5</v>
      </c>
      <c r="K17" s="31" t="e">
        <f>SMALL(K4:K15,COUNTIF(K4:K15,"&lt;=0")+1)</f>
        <v>#NUM!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 t="e">
        <f t="shared" ref="B18:H18" si="8">AVERAGEIF(B4:B15,"&gt;0")</f>
        <v>#DIV/0!</v>
      </c>
      <c r="C18" s="71" t="e">
        <f t="shared" si="8"/>
        <v>#DIV/0!</v>
      </c>
      <c r="D18" s="71" t="e">
        <f t="shared" si="8"/>
        <v>#DIV/0!</v>
      </c>
      <c r="E18" s="71" t="e">
        <f t="shared" si="8"/>
        <v>#DIV/0!</v>
      </c>
      <c r="F18" s="71" t="e">
        <f t="shared" si="8"/>
        <v>#DIV/0!</v>
      </c>
      <c r="G18" s="71" t="e">
        <f t="shared" si="8"/>
        <v>#DIV/0!</v>
      </c>
      <c r="H18" s="71" t="e">
        <f t="shared" si="8"/>
        <v>#DIV/0!</v>
      </c>
      <c r="I18" s="6"/>
      <c r="J18" s="32" t="s">
        <v>6</v>
      </c>
      <c r="K18" s="33" t="e">
        <f>AVERAGEIF(K4:K15,"&gt;0")</f>
        <v>#DIV/0!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 t="e">
        <f t="array" ref="B19">+MEDIAN(IF(B4:B15&lt;&gt;0,B4:B15))</f>
        <v>#NUM!</v>
      </c>
      <c r="C19" s="71" t="e">
        <f t="array" ref="C19">+MEDIAN(IF(C4:C15&lt;&gt;0,C4:C15))</f>
        <v>#NUM!</v>
      </c>
      <c r="D19" s="71" t="e">
        <f t="array" ref="D19">+MEDIAN(IF(D4:D15&lt;&gt;0,D4:D15))</f>
        <v>#NUM!</v>
      </c>
      <c r="E19" s="71" t="e">
        <f t="array" ref="E19">+MEDIAN(IF(E4:E15&lt;&gt;0,E4:E15))</f>
        <v>#NUM!</v>
      </c>
      <c r="F19" s="71" t="e">
        <f t="array" ref="F19">+MEDIAN(IF(F4:F15&lt;&gt;0,F4:F15))</f>
        <v>#NUM!</v>
      </c>
      <c r="G19" s="71" t="e">
        <f t="array" ref="G19">+MEDIAN(IF(G4:G15&lt;&gt;0,G4:G15))</f>
        <v>#NUM!</v>
      </c>
      <c r="H19" s="71" t="e">
        <f t="array" ref="H19">+MEDIAN(IF(H4:H15&lt;&gt;0,H4:H15))</f>
        <v>#NUM!</v>
      </c>
      <c r="I19" s="6"/>
      <c r="J19" s="32" t="s">
        <v>7</v>
      </c>
      <c r="K19" s="33" t="e">
        <f t="array" ref="K19">+MEDIAN(IF(K4:K15&lt;&gt;0,K4:K15))</f>
        <v>#NUM!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0</v>
      </c>
      <c r="C20" s="104">
        <f t="shared" si="9"/>
        <v>0</v>
      </c>
      <c r="D20" s="104">
        <f t="shared" si="9"/>
        <v>0</v>
      </c>
      <c r="E20" s="104">
        <f t="shared" si="9"/>
        <v>0</v>
      </c>
      <c r="F20" s="104">
        <f t="shared" si="9"/>
        <v>0</v>
      </c>
      <c r="G20" s="104">
        <f t="shared" si="9"/>
        <v>0</v>
      </c>
      <c r="H20" s="104">
        <f t="shared" si="9"/>
        <v>0</v>
      </c>
      <c r="I20" s="6"/>
      <c r="J20" s="32" t="s">
        <v>8</v>
      </c>
      <c r="K20" s="33">
        <f>+MAX(K4:K15)</f>
        <v>0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 t="e">
        <f t="array" ref="B21">+STDEV(IF(B4:B15&gt;0,B4:B15))</f>
        <v>#DIV/0!</v>
      </c>
      <c r="C21" s="120" t="e">
        <f t="array" ref="C21">+STDEV(IF(C4:C15&gt;0,C4:C15))</f>
        <v>#DIV/0!</v>
      </c>
      <c r="D21" s="120" t="e">
        <f t="array" ref="D21">+STDEV(IF(D4:D15&gt;0,D4:D15))</f>
        <v>#DIV/0!</v>
      </c>
      <c r="E21" s="120" t="e">
        <f t="array" ref="E21">+STDEV(IF(E4:E15&gt;0,E4:E15))</f>
        <v>#DIV/0!</v>
      </c>
      <c r="F21" s="120" t="e">
        <f t="array" ref="F21">+STDEV(IF(F4:F15&gt;0,F4:F15))</f>
        <v>#DIV/0!</v>
      </c>
      <c r="G21" s="120" t="e">
        <f t="array" ref="G21">+STDEV(IF(G4:G15&gt;0,G4:G15))</f>
        <v>#DIV/0!</v>
      </c>
      <c r="H21" s="120" t="e">
        <f t="array" ref="H21">+STDEV(IF(H4:H15&gt;0,H4:H15))</f>
        <v>#DIV/0!</v>
      </c>
      <c r="I21" s="6"/>
      <c r="J21" s="32" t="s">
        <v>9</v>
      </c>
      <c r="K21" s="119" t="e">
        <f t="array" ref="K21">+STDEV(IF(K4:K15&gt;0,K4:K15))</f>
        <v>#DIV/0!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 t="e">
        <f>+(B20-B17)/B18</f>
        <v>#NUM!</v>
      </c>
      <c r="C22" s="114" t="e">
        <f t="shared" ref="C22:H22" si="10">+(C20-C17)/C18</f>
        <v>#NUM!</v>
      </c>
      <c r="D22" s="114" t="e">
        <f t="shared" si="10"/>
        <v>#NUM!</v>
      </c>
      <c r="E22" s="114" t="e">
        <f t="shared" si="10"/>
        <v>#NUM!</v>
      </c>
      <c r="F22" s="114" t="e">
        <f t="shared" si="10"/>
        <v>#NUM!</v>
      </c>
      <c r="G22" s="114" t="e">
        <f t="shared" si="10"/>
        <v>#NUM!</v>
      </c>
      <c r="H22" s="114" t="e">
        <f t="shared" si="10"/>
        <v>#NUM!</v>
      </c>
      <c r="I22" s="6"/>
      <c r="J22" s="34" t="s">
        <v>4</v>
      </c>
      <c r="K22" s="35" t="e">
        <f>+K21/K18</f>
        <v>#DIV/0!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17"/>
      <c r="U34" s="17"/>
      <c r="V34" s="17"/>
      <c r="W34" s="17"/>
      <c r="X34" s="17"/>
      <c r="Y34" s="17"/>
      <c r="Z34" s="17"/>
      <c r="AA34" s="17"/>
    </row>
    <row r="35" spans="1:27" ht="15.75" x14ac:dyDescent="0.25">
      <c r="O35" s="16"/>
      <c r="S35" s="64"/>
    </row>
    <row r="36" spans="1:27" x14ac:dyDescent="0.2">
      <c r="S36" s="64"/>
    </row>
    <row r="37" spans="1:27" ht="15.75" x14ac:dyDescent="0.25">
      <c r="O37" s="65"/>
      <c r="P37" s="163"/>
      <c r="S37" s="64"/>
    </row>
    <row r="38" spans="1:27" x14ac:dyDescent="0.2">
      <c r="S38" s="64"/>
    </row>
    <row r="39" spans="1:27" x14ac:dyDescent="0.2">
      <c r="S39" s="64"/>
    </row>
    <row r="40" spans="1:27" x14ac:dyDescent="0.2">
      <c r="S40" s="25"/>
    </row>
  </sheetData>
  <sheetProtection sheet="1" objects="1" scenarios="1"/>
  <mergeCells count="1">
    <mergeCell ref="AD1:AH1"/>
  </mergeCells>
  <phoneticPr fontId="0" type="noConversion"/>
  <pageMargins left="0.75" right="0.75" top="1" bottom="1" header="0" footer="0"/>
  <headerFooter alignWithMargins="0"/>
  <ignoredErrors>
    <ignoredError sqref="H16" unlockedFormula="1"/>
    <ignoredError sqref="B17:G21 S4:T15" formulaRange="1"/>
    <ignoredError sqref="H4:H15" formulaRange="1" unlocked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25"/>
  <sheetViews>
    <sheetView showGridLines="0" tabSelected="1" workbookViewId="0">
      <selection activeCell="B5" sqref="B5"/>
    </sheetView>
  </sheetViews>
  <sheetFormatPr baseColWidth="10" defaultRowHeight="12.75" x14ac:dyDescent="0.2"/>
  <cols>
    <col min="2" max="2" width="16.85546875" bestFit="1" customWidth="1"/>
    <col min="3" max="3" width="46.28515625" customWidth="1"/>
    <col min="4" max="4" width="13.42578125" customWidth="1"/>
    <col min="5" max="5" width="11.7109375" customWidth="1"/>
    <col min="6" max="6" width="12.28515625" bestFit="1" customWidth="1"/>
    <col min="7" max="7" width="11.7109375" customWidth="1"/>
    <col min="8" max="8" width="12.5703125" customWidth="1"/>
    <col min="9" max="10" width="11.7109375" customWidth="1"/>
    <col min="11" max="11" width="12.140625" bestFit="1" customWidth="1"/>
    <col min="12" max="14" width="11.7109375" customWidth="1"/>
    <col min="15" max="15" width="12.140625" bestFit="1" customWidth="1"/>
    <col min="16" max="16" width="11.7109375" customWidth="1"/>
    <col min="17" max="17" width="13.5703125" bestFit="1" customWidth="1"/>
  </cols>
  <sheetData>
    <row r="1" spans="1:17" ht="18" customHeight="1" x14ac:dyDescent="0.25">
      <c r="A1" s="3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spans="1:17" ht="26.25" x14ac:dyDescent="0.4">
      <c r="A2" s="3"/>
      <c r="B2" s="2"/>
      <c r="C2" s="1"/>
      <c r="D2" s="9" t="str">
        <f>+TOTALES!D2</f>
        <v>Trofeo Regularidad</v>
      </c>
      <c r="E2" s="1"/>
      <c r="G2" s="180">
        <f>+YEAR(D4)</f>
        <v>2026</v>
      </c>
      <c r="H2" s="8" t="s">
        <v>20</v>
      </c>
      <c r="I2" s="1"/>
      <c r="J2" s="1"/>
      <c r="K2" s="1"/>
      <c r="L2" s="1"/>
      <c r="M2" s="1"/>
      <c r="N2" s="1"/>
      <c r="O2" s="1"/>
      <c r="Q2" s="2"/>
    </row>
    <row r="3" spans="1:17" ht="18" customHeight="1" thickBot="1" x14ac:dyDescent="0.3">
      <c r="A3" s="3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</row>
    <row r="4" spans="1:17" ht="18" customHeight="1" thickBot="1" x14ac:dyDescent="0.25">
      <c r="A4" s="56" t="s">
        <v>17</v>
      </c>
      <c r="B4" s="149" t="s">
        <v>12</v>
      </c>
      <c r="C4" s="150" t="s">
        <v>1</v>
      </c>
      <c r="D4" s="155">
        <f>+TOTALES!D4</f>
        <v>46033</v>
      </c>
      <c r="E4" s="155">
        <f>+TOTALES!E4</f>
        <v>46061</v>
      </c>
      <c r="F4" s="155">
        <f>+TOTALES!F4</f>
        <v>46089</v>
      </c>
      <c r="G4" s="155">
        <f>+TOTALES!G4</f>
        <v>46124</v>
      </c>
      <c r="H4" s="155">
        <f>+TOTALES!H4</f>
        <v>46173</v>
      </c>
      <c r="I4" s="155">
        <f>+TOTALES!I4</f>
        <v>46215</v>
      </c>
      <c r="J4" s="155">
        <f>+TOTALES!J4</f>
        <v>46204</v>
      </c>
      <c r="K4" s="155">
        <f>+TOTALES!K4</f>
        <v>46266</v>
      </c>
      <c r="L4" s="155">
        <f>+TOTALES!L4</f>
        <v>46296</v>
      </c>
      <c r="M4" s="155">
        <f>+TOTALES!M4</f>
        <v>46327</v>
      </c>
      <c r="N4" s="155">
        <f>+TOTALES!N4</f>
        <v>46357</v>
      </c>
      <c r="O4" s="155">
        <f>+TOTALES!O4</f>
        <v>0</v>
      </c>
      <c r="P4" s="156" t="s">
        <v>0</v>
      </c>
      <c r="Q4" s="56" t="s">
        <v>74</v>
      </c>
    </row>
    <row r="5" spans="1:17" ht="27" customHeight="1" x14ac:dyDescent="0.25">
      <c r="A5" s="56">
        <v>1</v>
      </c>
      <c r="B5" s="145">
        <f>+López!$A$2</f>
        <v>16836</v>
      </c>
      <c r="C5" s="146" t="str">
        <f>+López!$B$2</f>
        <v>Javier López</v>
      </c>
      <c r="D5" s="147">
        <f>+López!$P$4</f>
        <v>1</v>
      </c>
      <c r="E5" s="147">
        <f>+López!$P$5</f>
        <v>3</v>
      </c>
      <c r="F5" s="147">
        <f>+López!$P$6</f>
        <v>4</v>
      </c>
      <c r="G5" s="147">
        <f>+López!$P$7</f>
        <v>0</v>
      </c>
      <c r="H5" s="147">
        <f>+López!$P$8</f>
        <v>0</v>
      </c>
      <c r="I5" s="147">
        <f>+López!$P$9</f>
        <v>1</v>
      </c>
      <c r="J5" s="147">
        <f>+López!$P$10</f>
        <v>0</v>
      </c>
      <c r="K5" s="147">
        <f>+López!$P$11</f>
        <v>0</v>
      </c>
      <c r="L5" s="147">
        <f>+López!$P$12</f>
        <v>0</v>
      </c>
      <c r="M5" s="147">
        <f>+López!$P$13</f>
        <v>0</v>
      </c>
      <c r="N5" s="147">
        <f>+López!$P$14</f>
        <v>0</v>
      </c>
      <c r="O5" s="147">
        <f>+López!$P$15</f>
        <v>0</v>
      </c>
      <c r="P5" s="148">
        <f>SUM(D5:O5)</f>
        <v>9</v>
      </c>
      <c r="Q5" s="62" t="s">
        <v>63</v>
      </c>
    </row>
    <row r="6" spans="1:17" ht="27" customHeight="1" x14ac:dyDescent="0.25">
      <c r="A6" s="56">
        <v>2</v>
      </c>
      <c r="B6" s="52">
        <f>+Flores!$A$2</f>
        <v>21927</v>
      </c>
      <c r="C6" s="53" t="str">
        <f>+Flores!$B$2</f>
        <v>Carlos Flores Samper</v>
      </c>
      <c r="D6" s="54">
        <f>+Flores!$P$4</f>
        <v>1</v>
      </c>
      <c r="E6" s="54">
        <f>+Flores!$P$5</f>
        <v>1</v>
      </c>
      <c r="F6" s="54">
        <f>+Flores!$P$6</f>
        <v>1</v>
      </c>
      <c r="G6" s="54">
        <f>+Flores!$P$7</f>
        <v>3</v>
      </c>
      <c r="H6" s="54">
        <f>+Flores!$P$8</f>
        <v>1</v>
      </c>
      <c r="I6" s="54">
        <f>+Flores!$P$9</f>
        <v>1</v>
      </c>
      <c r="J6" s="54">
        <f>+Flores!$P$10</f>
        <v>0</v>
      </c>
      <c r="K6" s="54">
        <f>+Flores!$P$11</f>
        <v>0</v>
      </c>
      <c r="L6" s="54">
        <f>+Flores!$P$12</f>
        <v>0</v>
      </c>
      <c r="M6" s="54">
        <f>+Flores!$P$13</f>
        <v>0</v>
      </c>
      <c r="N6" s="54">
        <f>+Flores!$P$14</f>
        <v>0</v>
      </c>
      <c r="O6" s="54">
        <f>+Flores!$P$15</f>
        <v>0</v>
      </c>
      <c r="P6" s="55">
        <f>SUM(D6:O6)</f>
        <v>8</v>
      </c>
      <c r="Q6" s="62" t="s">
        <v>65</v>
      </c>
    </row>
    <row r="7" spans="1:17" ht="27" customHeight="1" x14ac:dyDescent="0.25">
      <c r="A7" s="56">
        <v>3</v>
      </c>
      <c r="B7" s="52">
        <f>+Diez!$A$2</f>
        <v>18139</v>
      </c>
      <c r="C7" s="53" t="str">
        <f>+Diez!$B$2</f>
        <v>Fernando Diez</v>
      </c>
      <c r="D7" s="54">
        <f>+Diez!$P$4</f>
        <v>1</v>
      </c>
      <c r="E7" s="54">
        <f>+Diez!$P$5</f>
        <v>0</v>
      </c>
      <c r="F7" s="54">
        <f>+Diez!$P$6</f>
        <v>0</v>
      </c>
      <c r="G7" s="54">
        <f>+Diez!$P$7</f>
        <v>1</v>
      </c>
      <c r="H7" s="54">
        <f>+Diez!$P$8</f>
        <v>1</v>
      </c>
      <c r="I7" s="54">
        <f>+Diez!$P$9</f>
        <v>3</v>
      </c>
      <c r="J7" s="54">
        <f>+Diez!$P$10</f>
        <v>0</v>
      </c>
      <c r="K7" s="54">
        <f>+Diez!$P$11</f>
        <v>0</v>
      </c>
      <c r="L7" s="54">
        <f>+Diez!$P$12</f>
        <v>0</v>
      </c>
      <c r="M7" s="54">
        <f>+Diez!$P$13</f>
        <v>0</v>
      </c>
      <c r="N7" s="54">
        <f>+Diez!$P$14</f>
        <v>0</v>
      </c>
      <c r="O7" s="54">
        <f>+Diez!$P$15</f>
        <v>0</v>
      </c>
      <c r="P7" s="55">
        <f>SUM(D7:O7)</f>
        <v>6</v>
      </c>
      <c r="Q7" s="62" t="s">
        <v>69</v>
      </c>
    </row>
    <row r="8" spans="1:17" ht="27" customHeight="1" x14ac:dyDescent="0.25">
      <c r="A8" s="56">
        <v>4</v>
      </c>
      <c r="B8" s="52">
        <f>+'Daniel '!$A$2</f>
        <v>8676</v>
      </c>
      <c r="C8" s="53" t="str">
        <f>+'Daniel '!$B$2</f>
        <v>Daniel Álvarez Labrado</v>
      </c>
      <c r="D8" s="54">
        <f>+'Daniel '!$P$4</f>
        <v>1</v>
      </c>
      <c r="E8" s="54">
        <f>+'Daniel '!$P$5</f>
        <v>1</v>
      </c>
      <c r="F8" s="54">
        <f>+'Daniel '!$P$6</f>
        <v>0</v>
      </c>
      <c r="G8" s="54">
        <f>+'Daniel '!$P$7</f>
        <v>0</v>
      </c>
      <c r="H8" s="54">
        <f>+'Daniel '!$P$8</f>
        <v>3</v>
      </c>
      <c r="I8" s="54">
        <f>+'Daniel '!$P$9</f>
        <v>0</v>
      </c>
      <c r="J8" s="54">
        <f>+'Daniel '!$P$10</f>
        <v>0</v>
      </c>
      <c r="K8" s="54">
        <f>+'Daniel '!$P$11</f>
        <v>0</v>
      </c>
      <c r="L8" s="54">
        <f>+'Daniel '!$P$12</f>
        <v>0</v>
      </c>
      <c r="M8" s="54">
        <f>+'Daniel '!$P$13</f>
        <v>0</v>
      </c>
      <c r="N8" s="54">
        <f>+'Daniel '!$P$14</f>
        <v>0</v>
      </c>
      <c r="O8" s="54">
        <f>+'Daniel '!$P$15</f>
        <v>0</v>
      </c>
      <c r="P8" s="55">
        <f>SUM(D8:O8)</f>
        <v>5</v>
      </c>
      <c r="Q8" s="21" t="s">
        <v>89</v>
      </c>
    </row>
    <row r="9" spans="1:17" ht="27" customHeight="1" x14ac:dyDescent="0.25">
      <c r="A9" s="56">
        <v>5</v>
      </c>
      <c r="B9" s="52">
        <f>+Julián!$A$2</f>
        <v>22741</v>
      </c>
      <c r="C9" s="53" t="str">
        <f>+Julián!$B$2</f>
        <v>Julián Fernández Rejas</v>
      </c>
      <c r="D9" s="54">
        <f>+Julián!$P$4</f>
        <v>1</v>
      </c>
      <c r="E9" s="54">
        <f>+Julián!$P$5</f>
        <v>0</v>
      </c>
      <c r="F9" s="54">
        <f>+Julián!$P$6</f>
        <v>1</v>
      </c>
      <c r="G9" s="54">
        <f>+Julián!$P$7</f>
        <v>0</v>
      </c>
      <c r="H9" s="54">
        <f>+Julián!$P$8</f>
        <v>3</v>
      </c>
      <c r="I9" s="54">
        <f>+Julián!$P$9</f>
        <v>0</v>
      </c>
      <c r="J9" s="54">
        <f>+Julián!$P$10</f>
        <v>0</v>
      </c>
      <c r="K9" s="54">
        <f>+Julián!$P$11</f>
        <v>0</v>
      </c>
      <c r="L9" s="54">
        <f>+Julián!$P$12</f>
        <v>0</v>
      </c>
      <c r="M9" s="54">
        <f>+Julián!$P$13</f>
        <v>0</v>
      </c>
      <c r="N9" s="54">
        <f>+Julián!$P$14</f>
        <v>0</v>
      </c>
      <c r="O9" s="54">
        <f>+Julián!$P$15</f>
        <v>0</v>
      </c>
      <c r="P9" s="55">
        <f>SUM(D9:O9)</f>
        <v>5</v>
      </c>
      <c r="Q9" s="21" t="s">
        <v>85</v>
      </c>
    </row>
    <row r="10" spans="1:17" ht="27" customHeight="1" x14ac:dyDescent="0.25">
      <c r="A10" s="56">
        <v>6</v>
      </c>
      <c r="B10" s="52">
        <f>+Gimeno!A2</f>
        <v>20148</v>
      </c>
      <c r="C10" s="53" t="str">
        <f>+Gimeno!$B$2</f>
        <v>Antonio Gimeno Iglesias</v>
      </c>
      <c r="D10" s="54">
        <f>+Gimeno!$P$4</f>
        <v>0</v>
      </c>
      <c r="E10" s="54">
        <f>+Gimeno!$P$5</f>
        <v>0</v>
      </c>
      <c r="F10" s="54">
        <f>+Gimeno!$P$6</f>
        <v>1</v>
      </c>
      <c r="G10" s="54">
        <f>+Gimeno!$P$7</f>
        <v>1</v>
      </c>
      <c r="H10" s="54">
        <f>+Gimeno!$P$8</f>
        <v>0</v>
      </c>
      <c r="I10" s="54">
        <f>+Gimeno!$P$9</f>
        <v>3</v>
      </c>
      <c r="J10" s="54">
        <f>+Gimeno!$P$10</f>
        <v>0</v>
      </c>
      <c r="K10" s="54">
        <f>+Gimeno!$P$11</f>
        <v>0</v>
      </c>
      <c r="L10" s="54">
        <f>+Gimeno!$P$12</f>
        <v>0</v>
      </c>
      <c r="M10" s="54">
        <f>+Gimeno!$P$13</f>
        <v>0</v>
      </c>
      <c r="N10" s="54">
        <f>+Gimeno!$P$14</f>
        <v>0</v>
      </c>
      <c r="O10" s="54">
        <f>+Gimeno!$P$15</f>
        <v>0</v>
      </c>
      <c r="P10" s="55">
        <f>SUM(D10:O10)</f>
        <v>5</v>
      </c>
      <c r="Q10" s="21" t="s">
        <v>104</v>
      </c>
    </row>
    <row r="11" spans="1:17" ht="27" customHeight="1" x14ac:dyDescent="0.25">
      <c r="A11" s="56">
        <v>7</v>
      </c>
      <c r="B11" s="52">
        <f>+Grzegorz!$A$2</f>
        <v>20850</v>
      </c>
      <c r="C11" s="53" t="str">
        <f>+Grzegorz!$B$2</f>
        <v>Grzegorz Adam</v>
      </c>
      <c r="D11" s="54">
        <f>+Grzegorz!$P$4</f>
        <v>1</v>
      </c>
      <c r="E11" s="54">
        <f>+Grzegorz!$P$5</f>
        <v>0</v>
      </c>
      <c r="F11" s="54">
        <f>+Grzegorz!$P$6</f>
        <v>0</v>
      </c>
      <c r="G11" s="54">
        <f>+Grzegorz!$P$7</f>
        <v>1</v>
      </c>
      <c r="H11" s="54">
        <f>+Grzegorz!$P$8</f>
        <v>0</v>
      </c>
      <c r="I11" s="54">
        <f>+Grzegorz!$P$9</f>
        <v>3</v>
      </c>
      <c r="J11" s="54">
        <f>+Grzegorz!$P$10</f>
        <v>0</v>
      </c>
      <c r="K11" s="54">
        <f>+Grzegorz!$P$11</f>
        <v>0</v>
      </c>
      <c r="L11" s="54">
        <f>+Grzegorz!$P$12</f>
        <v>0</v>
      </c>
      <c r="M11" s="54">
        <f>+Grzegorz!$P$13</f>
        <v>0</v>
      </c>
      <c r="N11" s="54">
        <f>+Grzegorz!$P$14</f>
        <v>0</v>
      </c>
      <c r="O11" s="54">
        <f>+Grzegorz!$P$15</f>
        <v>0</v>
      </c>
      <c r="P11" s="55">
        <f>SUM(D11:O11)</f>
        <v>5</v>
      </c>
      <c r="Q11" s="62" t="s">
        <v>67</v>
      </c>
    </row>
    <row r="12" spans="1:17" ht="27" customHeight="1" x14ac:dyDescent="0.25">
      <c r="A12" s="56">
        <v>8</v>
      </c>
      <c r="B12" s="52">
        <f>+Panisello!$A$2</f>
        <v>7296</v>
      </c>
      <c r="C12" s="53" t="str">
        <f>+Panisello!$B$2</f>
        <v>Eduardo Panisello</v>
      </c>
      <c r="D12" s="54">
        <f>+Panisello!$P$4</f>
        <v>1</v>
      </c>
      <c r="E12" s="54">
        <f>+Panisello!$P$5</f>
        <v>1</v>
      </c>
      <c r="F12" s="54">
        <f>+Panisello!$P$6</f>
        <v>1</v>
      </c>
      <c r="G12" s="54">
        <f>+Panisello!$P$7</f>
        <v>1</v>
      </c>
      <c r="H12" s="54">
        <f>+Panisello!$P$8</f>
        <v>0</v>
      </c>
      <c r="I12" s="54">
        <f>+Panisello!$P$9</f>
        <v>0</v>
      </c>
      <c r="J12" s="54">
        <f>+Panisello!$P$10</f>
        <v>0</v>
      </c>
      <c r="K12" s="54">
        <f>+Panisello!$P$11</f>
        <v>0</v>
      </c>
      <c r="L12" s="54">
        <f>+Panisello!$P$12</f>
        <v>0</v>
      </c>
      <c r="M12" s="54">
        <f>+Panisello!$P$13</f>
        <v>0</v>
      </c>
      <c r="N12" s="54">
        <f>+Panisello!$P$14</f>
        <v>0</v>
      </c>
      <c r="O12" s="54">
        <f>+Panisello!$P$15</f>
        <v>0</v>
      </c>
      <c r="P12" s="55">
        <f>SUM(D12:O12)</f>
        <v>4</v>
      </c>
      <c r="Q12" s="62" t="s">
        <v>66</v>
      </c>
    </row>
    <row r="13" spans="1:17" ht="27" customHeight="1" x14ac:dyDescent="0.25">
      <c r="A13" s="56">
        <v>9</v>
      </c>
      <c r="B13" s="52">
        <f>+Bañeza!$A$2</f>
        <v>23833</v>
      </c>
      <c r="C13" s="53" t="str">
        <f>+Bañeza!$B$2</f>
        <v>Jose Manuel Bañeza Paniagua</v>
      </c>
      <c r="D13" s="54">
        <f>+Bañeza!$P$4</f>
        <v>1</v>
      </c>
      <c r="E13" s="54">
        <f>+Bañeza!$P$5</f>
        <v>0</v>
      </c>
      <c r="F13" s="54">
        <f>+Bañeza!$P$6</f>
        <v>0</v>
      </c>
      <c r="G13" s="54">
        <f>+Bañeza!$P$7</f>
        <v>1</v>
      </c>
      <c r="H13" s="54">
        <f>+Bañeza!$P$8</f>
        <v>0</v>
      </c>
      <c r="I13" s="54">
        <f>+Bañeza!$P$9</f>
        <v>1</v>
      </c>
      <c r="J13" s="54">
        <f>+Bañeza!$P$10</f>
        <v>0</v>
      </c>
      <c r="K13" s="54">
        <f>+Bañeza!$P$11</f>
        <v>0</v>
      </c>
      <c r="L13" s="54">
        <f>+Bañeza!$P$12</f>
        <v>0</v>
      </c>
      <c r="M13" s="54">
        <f>+Bañeza!$P$13</f>
        <v>0</v>
      </c>
      <c r="N13" s="54">
        <f>+Bañeza!$P$14</f>
        <v>0</v>
      </c>
      <c r="O13" s="54">
        <f>+Bañeza!$P$15</f>
        <v>0</v>
      </c>
      <c r="P13" s="55">
        <f>SUM(D13:O13)</f>
        <v>3</v>
      </c>
      <c r="Q13" s="62" t="s">
        <v>73</v>
      </c>
    </row>
    <row r="14" spans="1:17" ht="27" customHeight="1" x14ac:dyDescent="0.25">
      <c r="A14" s="56">
        <v>10</v>
      </c>
      <c r="B14" s="52">
        <f>+Andrés!$A$2</f>
        <v>23679</v>
      </c>
      <c r="C14" s="53" t="str">
        <f>+Andrés!$B$2</f>
        <v>Andrés Fernández Rodríguez</v>
      </c>
      <c r="D14" s="54">
        <f>+Andrés!$P$4</f>
        <v>0</v>
      </c>
      <c r="E14" s="54">
        <f>+Andrés!$P$5</f>
        <v>1</v>
      </c>
      <c r="F14" s="54">
        <f>+Andrés!$P$6</f>
        <v>0</v>
      </c>
      <c r="G14" s="54">
        <f>+Andrés!$P$7</f>
        <v>1</v>
      </c>
      <c r="H14" s="54">
        <f>+Andrés!$P$8</f>
        <v>0</v>
      </c>
      <c r="I14" s="54">
        <f>+Andrés!$P$9</f>
        <v>0</v>
      </c>
      <c r="J14" s="54">
        <f>+Andrés!$P$10</f>
        <v>0</v>
      </c>
      <c r="K14" s="54">
        <f>+Andrés!$P$11</f>
        <v>0</v>
      </c>
      <c r="L14" s="54">
        <f>+Andrés!$P$12</f>
        <v>0</v>
      </c>
      <c r="M14" s="54">
        <f>+Andrés!$P$13</f>
        <v>0</v>
      </c>
      <c r="N14" s="54">
        <f>+Andrés!$P$14</f>
        <v>0</v>
      </c>
      <c r="O14" s="54">
        <f>+Andrés!$P$15</f>
        <v>0</v>
      </c>
      <c r="P14" s="55">
        <f>SUM(D14:O14)</f>
        <v>2</v>
      </c>
      <c r="Q14" s="21" t="s">
        <v>102</v>
      </c>
    </row>
    <row r="15" spans="1:17" ht="27" customHeight="1" x14ac:dyDescent="0.25">
      <c r="A15" s="56">
        <v>11</v>
      </c>
      <c r="B15" s="52">
        <f>+Arguedas!$A$2</f>
        <v>21737</v>
      </c>
      <c r="C15" s="53" t="str">
        <f>+Arguedas!$B$2</f>
        <v>Javier Arguedas</v>
      </c>
      <c r="D15" s="54">
        <f>+Arguedas!$P$4</f>
        <v>1</v>
      </c>
      <c r="E15" s="54">
        <f>+Arguedas!$P$5</f>
        <v>0</v>
      </c>
      <c r="F15" s="54">
        <f>+Arguedas!$P$6</f>
        <v>0</v>
      </c>
      <c r="G15" s="54">
        <f>+Arguedas!$P$7</f>
        <v>1</v>
      </c>
      <c r="H15" s="54">
        <f>+Arguedas!$P$8</f>
        <v>0</v>
      </c>
      <c r="I15" s="54">
        <f>+Arguedas!$P$9</f>
        <v>0</v>
      </c>
      <c r="J15" s="54">
        <f>+Arguedas!$P$10</f>
        <v>0</v>
      </c>
      <c r="K15" s="54">
        <f>+Arguedas!$P$11</f>
        <v>0</v>
      </c>
      <c r="L15" s="54">
        <f>+Arguedas!$P$12</f>
        <v>0</v>
      </c>
      <c r="M15" s="54">
        <f>+Arguedas!$P$13</f>
        <v>0</v>
      </c>
      <c r="N15" s="54">
        <f>+Arguedas!$P$14</f>
        <v>0</v>
      </c>
      <c r="O15" s="54">
        <f>+Arguedas!$P$15</f>
        <v>0</v>
      </c>
      <c r="P15" s="55">
        <f>SUM(D15:O15)</f>
        <v>2</v>
      </c>
      <c r="Q15" s="62" t="s">
        <v>72</v>
      </c>
    </row>
    <row r="16" spans="1:17" ht="27" customHeight="1" x14ac:dyDescent="0.25">
      <c r="A16" s="56">
        <v>12</v>
      </c>
      <c r="B16" s="52">
        <f>+Arjona!$A$2</f>
        <v>22811</v>
      </c>
      <c r="C16" s="53" t="str">
        <f>+Arjona!$B$2</f>
        <v>Ramón Arjona Martínez</v>
      </c>
      <c r="D16" s="54">
        <f>+Arjona!$P$4</f>
        <v>1</v>
      </c>
      <c r="E16" s="54">
        <f>+Arjona!$P$5</f>
        <v>0</v>
      </c>
      <c r="F16" s="54">
        <f>+Arjona!$P$6</f>
        <v>1</v>
      </c>
      <c r="G16" s="54">
        <f>+Arjona!$P$7</f>
        <v>0</v>
      </c>
      <c r="H16" s="54">
        <f>+Arjona!$P$8</f>
        <v>0</v>
      </c>
      <c r="I16" s="54">
        <f>+Arjona!$P$9</f>
        <v>0</v>
      </c>
      <c r="J16" s="54">
        <f>+Arjona!$P$10</f>
        <v>0</v>
      </c>
      <c r="K16" s="54">
        <f>+Arjona!$P$11</f>
        <v>0</v>
      </c>
      <c r="L16" s="54">
        <f>+Arjona!$P$12</f>
        <v>0</v>
      </c>
      <c r="M16" s="54">
        <f>+Arjona!$P$13</f>
        <v>0</v>
      </c>
      <c r="N16" s="54">
        <f>+Arjona!$P$14</f>
        <v>0</v>
      </c>
      <c r="O16" s="54">
        <f>+Arjona!$P$15</f>
        <v>0</v>
      </c>
      <c r="P16" s="55">
        <f>SUM(D16:O16)</f>
        <v>2</v>
      </c>
      <c r="Q16" s="62" t="s">
        <v>68</v>
      </c>
    </row>
    <row r="17" spans="1:17" ht="27" customHeight="1" x14ac:dyDescent="0.25">
      <c r="A17" s="56">
        <v>13</v>
      </c>
      <c r="B17" s="52">
        <f>+Bellmont!$A$2</f>
        <v>23944</v>
      </c>
      <c r="C17" s="53" t="str">
        <f>+Bellmont!$B$2</f>
        <v>Antonio Bellmont Corrochano</v>
      </c>
      <c r="D17" s="54">
        <f>+Bellmont!$P$4</f>
        <v>0</v>
      </c>
      <c r="E17" s="54">
        <f>+Bellmont!$P$5</f>
        <v>0</v>
      </c>
      <c r="F17" s="54">
        <f>+Bellmont!$P$6</f>
        <v>0</v>
      </c>
      <c r="G17" s="54">
        <f>+Bellmont!$P$7</f>
        <v>1</v>
      </c>
      <c r="H17" s="54">
        <f>+Bellmont!$P$8</f>
        <v>0</v>
      </c>
      <c r="I17" s="54">
        <f>+Bellmont!$P$9</f>
        <v>0</v>
      </c>
      <c r="J17" s="54">
        <f>+Bellmont!$P$10</f>
        <v>0</v>
      </c>
      <c r="K17" s="54">
        <f>+Bellmont!$P$11</f>
        <v>0</v>
      </c>
      <c r="L17" s="54">
        <f>+Bellmont!$P$12</f>
        <v>0</v>
      </c>
      <c r="M17" s="54">
        <f>+Bellmont!$P$13</f>
        <v>0</v>
      </c>
      <c r="N17" s="54">
        <f>+Bellmont!$P$14</f>
        <v>0</v>
      </c>
      <c r="O17" s="54">
        <f>+Bellmont!$P$15</f>
        <v>0</v>
      </c>
      <c r="P17" s="55">
        <f>SUM(D17:O17)</f>
        <v>1</v>
      </c>
      <c r="Q17" s="62" t="s">
        <v>87</v>
      </c>
    </row>
    <row r="18" spans="1:17" ht="27" customHeight="1" x14ac:dyDescent="0.25">
      <c r="A18" s="56">
        <v>14</v>
      </c>
      <c r="B18" s="52">
        <f>+'Joaquín LR'!$A$2</f>
        <v>23683</v>
      </c>
      <c r="C18" s="53" t="str">
        <f>+'Joaquín LR'!$B$2</f>
        <v>Joaquín López Ruiz</v>
      </c>
      <c r="D18" s="54">
        <f>+'Joaquín LR'!$P$4</f>
        <v>1</v>
      </c>
      <c r="E18" s="54">
        <f>+'Joaquín LR'!$P$5</f>
        <v>0</v>
      </c>
      <c r="F18" s="54">
        <f>+'Joaquín LR'!$P$6</f>
        <v>0</v>
      </c>
      <c r="G18" s="54">
        <f>+'Joaquín LR'!$P$7</f>
        <v>0</v>
      </c>
      <c r="H18" s="54">
        <f>+'Joaquín LR'!$P$8</f>
        <v>0</v>
      </c>
      <c r="I18" s="54">
        <f>+'Joaquín LR'!$P$9</f>
        <v>0</v>
      </c>
      <c r="J18" s="54">
        <f>+'Joaquín LR'!$P$10</f>
        <v>0</v>
      </c>
      <c r="K18" s="54">
        <f>+'Joaquín LR'!$P$11</f>
        <v>0</v>
      </c>
      <c r="L18" s="54">
        <f>+'Joaquín LR'!$P$12</f>
        <v>0</v>
      </c>
      <c r="M18" s="54">
        <f>+'Joaquín LR'!$P$13</f>
        <v>0</v>
      </c>
      <c r="N18" s="54">
        <f>+'Joaquín LR'!$P$14</f>
        <v>0</v>
      </c>
      <c r="O18" s="54">
        <f>+'Joaquín LR'!$P$15</f>
        <v>0</v>
      </c>
      <c r="P18" s="55">
        <f>SUM(D18:O18)</f>
        <v>1</v>
      </c>
      <c r="Q18" s="21" t="s">
        <v>93</v>
      </c>
    </row>
    <row r="19" spans="1:17" ht="27" customHeight="1" x14ac:dyDescent="0.25">
      <c r="A19" s="56">
        <v>15</v>
      </c>
      <c r="B19" s="52">
        <f>+Pablo!$A$2</f>
        <v>25762</v>
      </c>
      <c r="C19" s="53" t="str">
        <f>+Pablo!$B$2</f>
        <v>Jose Pablo Muñoz de Solano Cardona</v>
      </c>
      <c r="D19" s="54">
        <f>+Pablo!$P$4</f>
        <v>1</v>
      </c>
      <c r="E19" s="54">
        <f>+Pablo!$P$5</f>
        <v>0</v>
      </c>
      <c r="F19" s="54">
        <f>+Pablo!$P$6</f>
        <v>0</v>
      </c>
      <c r="G19" s="54">
        <f>+Pablo!$P$7</f>
        <v>0</v>
      </c>
      <c r="H19" s="54">
        <f>+Pablo!$P$8</f>
        <v>0</v>
      </c>
      <c r="I19" s="54">
        <f>+Pablo!$P$9</f>
        <v>0</v>
      </c>
      <c r="J19" s="54">
        <f>+Pablo!$P$10</f>
        <v>0</v>
      </c>
      <c r="K19" s="54">
        <f>+Pablo!$P$11</f>
        <v>0</v>
      </c>
      <c r="L19" s="54">
        <f>+Pablo!$P$12</f>
        <v>0</v>
      </c>
      <c r="M19" s="54">
        <f>+Pablo!$P$13</f>
        <v>0</v>
      </c>
      <c r="N19" s="54">
        <f>+Pablo!$P$14</f>
        <v>0</v>
      </c>
      <c r="O19" s="54">
        <f>+Pablo!$P$15</f>
        <v>0</v>
      </c>
      <c r="P19" s="55">
        <f>SUM(D19:O19)</f>
        <v>1</v>
      </c>
      <c r="Q19" s="62" t="s">
        <v>64</v>
      </c>
    </row>
    <row r="20" spans="1:17" ht="21.95" customHeight="1" x14ac:dyDescent="0.25">
      <c r="A20" s="56">
        <v>16</v>
      </c>
      <c r="B20" s="52">
        <f>+Montse!$A$2</f>
        <v>20690</v>
      </c>
      <c r="C20" s="53" t="str">
        <f>+Montse!$B$2</f>
        <v>Montserrat Fuente Hernández</v>
      </c>
      <c r="D20" s="54">
        <f>+Montse!$P$4</f>
        <v>1</v>
      </c>
      <c r="E20" s="54">
        <f>+Montse!$P$5</f>
        <v>0</v>
      </c>
      <c r="F20" s="54">
        <f>+Montse!$P$6</f>
        <v>0</v>
      </c>
      <c r="G20" s="54">
        <f>+Montse!$P$7</f>
        <v>0</v>
      </c>
      <c r="H20" s="54">
        <f>+Montse!$P$8</f>
        <v>0</v>
      </c>
      <c r="I20" s="54">
        <f>+Montse!$P$9</f>
        <v>0</v>
      </c>
      <c r="J20" s="54">
        <f>+Montse!$P$10</f>
        <v>0</v>
      </c>
      <c r="K20" s="54">
        <f>+Montse!$P$11</f>
        <v>0</v>
      </c>
      <c r="L20" s="54">
        <f>+Montse!$P$12</f>
        <v>0</v>
      </c>
      <c r="M20" s="54">
        <f>+Montse!$P$13</f>
        <v>0</v>
      </c>
      <c r="N20" s="54">
        <f>+Montse!$P$14</f>
        <v>0</v>
      </c>
      <c r="O20" s="54">
        <f>+Montse!$P$15</f>
        <v>0</v>
      </c>
      <c r="P20" s="55">
        <f>SUM(D20:O20)</f>
        <v>1</v>
      </c>
      <c r="Q20" s="62" t="s">
        <v>62</v>
      </c>
    </row>
    <row r="21" spans="1:17" ht="21.95" customHeight="1" x14ac:dyDescent="0.25">
      <c r="A21" s="56">
        <v>17</v>
      </c>
      <c r="B21" s="52">
        <f>+Arriaga!$A$2</f>
        <v>16537</v>
      </c>
      <c r="C21" s="53" t="str">
        <f>+Arriaga!$B$2</f>
        <v>Francisco Arriaga</v>
      </c>
      <c r="D21" s="54">
        <f>+Arriaga!$P$4</f>
        <v>0</v>
      </c>
      <c r="E21" s="54">
        <f>+Arriaga!$P$5</f>
        <v>0</v>
      </c>
      <c r="F21" s="54">
        <f>+Arriaga!$P$6</f>
        <v>0</v>
      </c>
      <c r="G21" s="54">
        <f>+Arriaga!$P$7</f>
        <v>0</v>
      </c>
      <c r="H21" s="54">
        <f>+Arriaga!$P$8</f>
        <v>0</v>
      </c>
      <c r="I21" s="54">
        <f>+Arriaga!$P$9</f>
        <v>1</v>
      </c>
      <c r="J21" s="54">
        <f>+Arriaga!$P$10</f>
        <v>0</v>
      </c>
      <c r="K21" s="54">
        <f>+Arriaga!$P$11</f>
        <v>0</v>
      </c>
      <c r="L21" s="54">
        <f>+Arriaga!$P$12</f>
        <v>0</v>
      </c>
      <c r="M21" s="54">
        <f>+Arriaga!$P$13</f>
        <v>0</v>
      </c>
      <c r="N21" s="54">
        <f>+Arriaga!$P$14</f>
        <v>0</v>
      </c>
      <c r="O21" s="54">
        <f>+Arriaga!$P$15</f>
        <v>0</v>
      </c>
      <c r="P21" s="55">
        <f>SUM(D21:O21)</f>
        <v>1</v>
      </c>
      <c r="Q21" s="62" t="s">
        <v>70</v>
      </c>
    </row>
    <row r="22" spans="1:17" ht="21.95" customHeight="1" x14ac:dyDescent="0.25">
      <c r="A22" s="56">
        <v>18</v>
      </c>
      <c r="B22" s="52">
        <f>+Alcor!$A$2</f>
        <v>17991</v>
      </c>
      <c r="C22" s="53" t="str">
        <f>+Alcor!$B$2</f>
        <v>Enrique Alcor Cabrerizo</v>
      </c>
      <c r="D22" s="54">
        <f>+Alcor!$P$4</f>
        <v>0</v>
      </c>
      <c r="E22" s="54">
        <f>+Alcor!$P$5</f>
        <v>0</v>
      </c>
      <c r="F22" s="54">
        <f>+Alcor!$P$6</f>
        <v>0</v>
      </c>
      <c r="G22" s="54">
        <f>+Alcor!$P$7</f>
        <v>0</v>
      </c>
      <c r="H22" s="54">
        <f>+Alcor!$P$8</f>
        <v>0</v>
      </c>
      <c r="I22" s="54">
        <f>+Alcor!$P$9</f>
        <v>0</v>
      </c>
      <c r="J22" s="54">
        <f>+Alcor!$P$10</f>
        <v>0</v>
      </c>
      <c r="K22" s="54">
        <f>+Alcor!$P$11</f>
        <v>0</v>
      </c>
      <c r="L22" s="54">
        <f>+Alcor!$P$12</f>
        <v>0</v>
      </c>
      <c r="M22" s="54">
        <f>+Alcor!$P$13</f>
        <v>0</v>
      </c>
      <c r="N22" s="54">
        <f>+Alcor!$P$14</f>
        <v>0</v>
      </c>
      <c r="O22" s="54">
        <f>+Alcor!$P$15</f>
        <v>0</v>
      </c>
      <c r="P22" s="55">
        <f>SUM(D22:O22)</f>
        <v>0</v>
      </c>
      <c r="Q22" s="21" t="s">
        <v>91</v>
      </c>
    </row>
    <row r="23" spans="1:17" ht="21.95" customHeight="1" x14ac:dyDescent="0.25">
      <c r="A23" s="56">
        <v>19</v>
      </c>
      <c r="B23" s="52">
        <f>+'José Ign MB'!$A$2</f>
        <v>17231</v>
      </c>
      <c r="C23" s="53" t="str">
        <f>+'José Ign MB'!$B$2</f>
        <v>José Ignacio Martínez Bartolomé</v>
      </c>
      <c r="D23" s="54">
        <f>+'José Ign MB'!$P$4</f>
        <v>0</v>
      </c>
      <c r="E23" s="54">
        <f>+'José Ign MB'!$P$5</f>
        <v>0</v>
      </c>
      <c r="F23" s="54">
        <f>+'José Ign MB'!$P$6</f>
        <v>0</v>
      </c>
      <c r="G23" s="54">
        <f>+'José Ign MB'!$P$7</f>
        <v>0</v>
      </c>
      <c r="H23" s="54">
        <f>+'José Ign MB'!$P$8</f>
        <v>0</v>
      </c>
      <c r="I23" s="54">
        <f>+'José Ign MB'!$P$9</f>
        <v>0</v>
      </c>
      <c r="J23" s="54">
        <f>+'José Ign MB'!$P$10</f>
        <v>0</v>
      </c>
      <c r="K23" s="54">
        <f>+'José Ign MB'!$P$11</f>
        <v>0</v>
      </c>
      <c r="L23" s="54">
        <f>+'José Ign MB'!$P$12</f>
        <v>0</v>
      </c>
      <c r="M23" s="54">
        <f>+'José Ign MB'!$P$13</f>
        <v>0</v>
      </c>
      <c r="N23" s="54">
        <f>+'José Ign MB'!$P$14</f>
        <v>0</v>
      </c>
      <c r="O23" s="54">
        <f>+'José Ign MB'!$P$15</f>
        <v>0</v>
      </c>
      <c r="P23" s="55">
        <f>SUM(D23:O23)</f>
        <v>0</v>
      </c>
      <c r="Q23" s="21" t="s">
        <v>95</v>
      </c>
    </row>
    <row r="24" spans="1:17" ht="21.95" customHeight="1" x14ac:dyDescent="0.25">
      <c r="A24" s="56">
        <v>20</v>
      </c>
      <c r="B24" s="52" t="str">
        <f>+S!$A$2</f>
        <v>NºFeder</v>
      </c>
      <c r="C24" s="53" t="str">
        <f>+S!$B$2</f>
        <v>Nombre</v>
      </c>
      <c r="D24" s="54">
        <f>+S!$P$4</f>
        <v>0</v>
      </c>
      <c r="E24" s="54">
        <f>+S!$P$5</f>
        <v>0</v>
      </c>
      <c r="F24" s="54">
        <f>+S!$P$6</f>
        <v>0</v>
      </c>
      <c r="G24" s="54">
        <f>+S!$P$7</f>
        <v>0</v>
      </c>
      <c r="H24" s="54">
        <f>+S!$P$8</f>
        <v>0</v>
      </c>
      <c r="I24" s="54">
        <f>+S!$P$9</f>
        <v>0</v>
      </c>
      <c r="J24" s="54">
        <f>+S!$P$10</f>
        <v>0</v>
      </c>
      <c r="K24" s="54">
        <f>+S!$P$11</f>
        <v>0</v>
      </c>
      <c r="L24" s="54">
        <f>+S!$P$12</f>
        <v>0</v>
      </c>
      <c r="M24" s="54">
        <f>+S!$P$13</f>
        <v>0</v>
      </c>
      <c r="N24" s="54">
        <f>+S!$P$14</f>
        <v>0</v>
      </c>
      <c r="O24" s="54">
        <f>+S!$P$15</f>
        <v>0</v>
      </c>
      <c r="P24" s="55">
        <f>SUM(D24:O24)</f>
        <v>0</v>
      </c>
      <c r="Q24" s="21" t="s">
        <v>2</v>
      </c>
    </row>
    <row r="25" spans="1:17" x14ac:dyDescent="0.2">
      <c r="A25" s="61"/>
    </row>
  </sheetData>
  <sheetProtection sheet="1" objects="1" scenarios="1"/>
  <sortState xmlns:xlrd2="http://schemas.microsoft.com/office/spreadsheetml/2017/richdata2" ref="B5:Q24">
    <sortCondition descending="1" ref="P5:P24"/>
  </sortState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H40"/>
  <sheetViews>
    <sheetView showGridLines="0" workbookViewId="0">
      <selection activeCell="J4" sqref="J4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7109375" bestFit="1" customWidth="1"/>
    <col min="21" max="25" width="4.7109375" customWidth="1"/>
    <col min="26" max="26" width="8.85546875" bestFit="1" customWidth="1"/>
    <col min="29" max="29" width="12.4257812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>
        <v>22741</v>
      </c>
      <c r="B2" s="13" t="s">
        <v>84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88</v>
      </c>
      <c r="C4" s="164">
        <v>91</v>
      </c>
      <c r="D4" s="164">
        <v>90</v>
      </c>
      <c r="E4" s="164">
        <v>89</v>
      </c>
      <c r="F4" s="164">
        <v>92</v>
      </c>
      <c r="G4" s="164">
        <v>93</v>
      </c>
      <c r="H4" s="176">
        <f>+SUM(B4:G4)</f>
        <v>543</v>
      </c>
      <c r="I4" s="82"/>
      <c r="J4" s="59">
        <f>+TOTALES!$D$4</f>
        <v>46033</v>
      </c>
      <c r="K4" s="69">
        <f>+H4</f>
        <v>543</v>
      </c>
      <c r="L4" s="70">
        <f>+IF(K4=0,0,1)</f>
        <v>1</v>
      </c>
      <c r="M4" s="71"/>
      <c r="N4" s="71"/>
      <c r="O4" s="71"/>
      <c r="P4" s="69">
        <f t="shared" ref="P4:P15" si="0">+SUM(L4:O4)</f>
        <v>1</v>
      </c>
      <c r="Q4" s="72"/>
      <c r="R4" s="73"/>
      <c r="S4" s="117">
        <f t="shared" ref="S4:S15" si="1">+MAX(B4:G4)</f>
        <v>93</v>
      </c>
      <c r="T4" s="127">
        <f>IF(H4=0,0,+((+S4-MIN(B4:G4))/AVERAGE(B4:G4)))</f>
        <v>5.5248618784530384E-2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0</v>
      </c>
      <c r="C5" s="164">
        <v>0</v>
      </c>
      <c r="D5" s="164">
        <v>0</v>
      </c>
      <c r="E5" s="164">
        <v>0</v>
      </c>
      <c r="F5" s="164">
        <v>0</v>
      </c>
      <c r="G5" s="164">
        <v>0</v>
      </c>
      <c r="H5" s="176">
        <f t="shared" ref="H5:H15" si="2">+SUM(B5:G5)</f>
        <v>0</v>
      </c>
      <c r="I5" s="82"/>
      <c r="J5" s="59">
        <f>+TOTALES!$E$4</f>
        <v>46061</v>
      </c>
      <c r="K5" s="69">
        <f t="shared" ref="K5:K15" si="3">+H5</f>
        <v>0</v>
      </c>
      <c r="L5" s="70">
        <f t="shared" ref="L5:L15" si="4">+IF(K5=0,0,1)</f>
        <v>0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0</v>
      </c>
      <c r="S5" s="118">
        <f t="shared" si="1"/>
        <v>0</v>
      </c>
      <c r="T5" s="127">
        <f t="shared" ref="T5:T15" si="5">IF(H5=0,0,+((+S5-MIN(B5:G5))/AVERAGE(B5:G5)))</f>
        <v>0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86</v>
      </c>
      <c r="C6" s="164">
        <v>92</v>
      </c>
      <c r="D6" s="164">
        <v>85</v>
      </c>
      <c r="E6" s="164">
        <v>87</v>
      </c>
      <c r="F6" s="164">
        <v>86</v>
      </c>
      <c r="G6" s="164">
        <v>87</v>
      </c>
      <c r="H6" s="176">
        <f t="shared" si="2"/>
        <v>523</v>
      </c>
      <c r="I6" s="82"/>
      <c r="J6" s="59">
        <f>+TOTALES!$F$4</f>
        <v>46089</v>
      </c>
      <c r="K6" s="69">
        <f t="shared" si="3"/>
        <v>523</v>
      </c>
      <c r="L6" s="70">
        <f t="shared" si="4"/>
        <v>1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1</v>
      </c>
      <c r="Q6" s="71">
        <f>+K5</f>
        <v>0</v>
      </c>
      <c r="R6" s="71">
        <f>+K4</f>
        <v>543</v>
      </c>
      <c r="S6" s="118">
        <f t="shared" si="1"/>
        <v>92</v>
      </c>
      <c r="T6" s="127">
        <f t="shared" si="5"/>
        <v>8.0305927342256209E-2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0</v>
      </c>
      <c r="C7" s="164">
        <v>0</v>
      </c>
      <c r="D7" s="164">
        <v>0</v>
      </c>
      <c r="E7" s="164">
        <v>0</v>
      </c>
      <c r="F7" s="164">
        <v>0</v>
      </c>
      <c r="G7" s="164">
        <v>0</v>
      </c>
      <c r="H7" s="176">
        <f t="shared" si="2"/>
        <v>0</v>
      </c>
      <c r="I7" s="82"/>
      <c r="J7" s="59">
        <f>+TOTALES!$G$4</f>
        <v>46124</v>
      </c>
      <c r="K7" s="69">
        <f t="shared" si="3"/>
        <v>0</v>
      </c>
      <c r="L7" s="70">
        <f t="shared" si="4"/>
        <v>0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0</v>
      </c>
      <c r="Q7" s="71">
        <f>IF(SUM(K6:K7)=0,+Q6,+LOOKUP(2,1/($K$4:K6&gt;0),$K$4:K6))</f>
        <v>523</v>
      </c>
      <c r="R7" s="71">
        <f>+IF(K6=0,+R6,+LOOKUP(2,1/($K$4:K5&gt;0),$K$4:K5))</f>
        <v>543</v>
      </c>
      <c r="S7" s="118">
        <f t="shared" si="1"/>
        <v>0</v>
      </c>
      <c r="T7" s="127">
        <f t="shared" si="5"/>
        <v>0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88</v>
      </c>
      <c r="C8" s="164">
        <v>91</v>
      </c>
      <c r="D8" s="164">
        <v>89</v>
      </c>
      <c r="E8" s="164">
        <v>89</v>
      </c>
      <c r="F8" s="164">
        <v>92</v>
      </c>
      <c r="G8" s="164">
        <v>93</v>
      </c>
      <c r="H8" s="176">
        <f t="shared" si="2"/>
        <v>542</v>
      </c>
      <c r="I8" s="82"/>
      <c r="J8" s="59">
        <f>+TOTALES!$H$4</f>
        <v>46173</v>
      </c>
      <c r="K8" s="69">
        <f t="shared" si="3"/>
        <v>542</v>
      </c>
      <c r="L8" s="70">
        <f t="shared" si="4"/>
        <v>1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2</v>
      </c>
      <c r="O8" s="71">
        <f>IF(COUNTIF($K$4:K8,"&gt;0")&lt;3,0,+IF(K8=0,0,IF(K8&lt;=Q8,0,IF(Q8&lt;=R8,0,3))))</f>
        <v>0</v>
      </c>
      <c r="P8" s="69">
        <f t="shared" si="0"/>
        <v>3</v>
      </c>
      <c r="Q8" s="71">
        <f>IF(SUM(K7:K8)=0,+Q7,+LOOKUP(2,1/($K$4:K7&gt;0),$K$4:K7))</f>
        <v>523</v>
      </c>
      <c r="R8" s="71">
        <f>+IF(K7=0,+R7,+LOOKUP(2,1/($K$4:K6&gt;0),$K$4:K6))</f>
        <v>543</v>
      </c>
      <c r="S8" s="118">
        <f t="shared" si="1"/>
        <v>93</v>
      </c>
      <c r="T8" s="127">
        <f t="shared" si="5"/>
        <v>5.5350553505535055E-2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0</v>
      </c>
      <c r="C9" s="164">
        <v>0</v>
      </c>
      <c r="D9" s="164">
        <v>0</v>
      </c>
      <c r="E9" s="164">
        <v>0</v>
      </c>
      <c r="F9" s="164">
        <v>0</v>
      </c>
      <c r="G9" s="164">
        <v>0</v>
      </c>
      <c r="H9" s="176">
        <f t="shared" si="2"/>
        <v>0</v>
      </c>
      <c r="I9" s="82"/>
      <c r="J9" s="59">
        <f>+TOTALES!$I$4</f>
        <v>46215</v>
      </c>
      <c r="K9" s="69">
        <f t="shared" si="3"/>
        <v>0</v>
      </c>
      <c r="L9" s="70">
        <f t="shared" si="4"/>
        <v>0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0</v>
      </c>
      <c r="O9" s="71">
        <f>IF(COUNTIF($K$4:K9,"&gt;0")&lt;3,0,+IF(K9=0,0,IF(K9&lt;=Q9,0,IF(Q9&lt;=R9,0,3))))</f>
        <v>0</v>
      </c>
      <c r="P9" s="69">
        <f t="shared" si="0"/>
        <v>0</v>
      </c>
      <c r="Q9" s="71">
        <f>IF(SUM(K8:K9)=0,+Q8,+LOOKUP(2,1/($K$4:K8&gt;0),$K$4:K8))</f>
        <v>542</v>
      </c>
      <c r="R9" s="71">
        <f>+IF(K8=0,+R8,+LOOKUP(2,1/($K$4:K7&gt;0),$K$4:K7))</f>
        <v>523</v>
      </c>
      <c r="S9" s="118">
        <f t="shared" si="1"/>
        <v>0</v>
      </c>
      <c r="T9" s="127">
        <f t="shared" si="5"/>
        <v>0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176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542</v>
      </c>
      <c r="R10" s="71">
        <f>+IF(K9=0,+R9,+LOOKUP(2,1/($K$4:K8&gt;0),$K$4:K8))</f>
        <v>523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176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542</v>
      </c>
      <c r="R11" s="71">
        <f>+IF(K10=0,+R10,+LOOKUP(2,1/($K$4:K9&gt;0),$K$4:K9))</f>
        <v>523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76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542</v>
      </c>
      <c r="R12" s="71">
        <f>+IF(K11=0,+R11,+LOOKUP(2,1/($K$4:K10&gt;0),$K$4:K10))</f>
        <v>523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76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542</v>
      </c>
      <c r="R13" s="71">
        <f>+IF(K12=0,+R12,+LOOKUP(2,1/($K$4:K11&gt;0),$K$4:K11))</f>
        <v>523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176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542</v>
      </c>
      <c r="R14" s="71">
        <f>+IF(K13=0,+R13,+LOOKUP(2,1/($K$4:K12&gt;0),$K$4:K12))</f>
        <v>523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177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542</v>
      </c>
      <c r="R15" s="81">
        <f>+IF(K14=0,+R14,+LOOKUP(2,1/($K$4:K13&gt;0),$K$4:K13))</f>
        <v>523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1608</v>
      </c>
      <c r="I16" s="6"/>
      <c r="J16" s="37" t="s">
        <v>0</v>
      </c>
      <c r="K16" s="48">
        <f>SUM(K4:K15)</f>
        <v>1608</v>
      </c>
      <c r="L16" s="77">
        <f>SUM(L4:L15)</f>
        <v>3</v>
      </c>
      <c r="M16" s="77">
        <f t="shared" ref="M16:P16" si="6">SUM(M4:M15)</f>
        <v>0</v>
      </c>
      <c r="N16" s="77">
        <f t="shared" si="6"/>
        <v>2</v>
      </c>
      <c r="O16" s="77">
        <f t="shared" si="6"/>
        <v>0</v>
      </c>
      <c r="P16" s="78">
        <f t="shared" si="6"/>
        <v>5</v>
      </c>
      <c r="Q16" s="72"/>
      <c r="R16" s="72"/>
      <c r="S16" s="63">
        <f>+MAX(S4:S15)</f>
        <v>93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>
        <f>SMALL(B4:B15,COUNTIF(B4:B15,"&lt;=0")+1)</f>
        <v>86</v>
      </c>
      <c r="C17" s="111">
        <f t="shared" ref="C17:G17" si="7">SMALL(C4:C15,COUNTIF(C4:C15,"&lt;=0")+1)</f>
        <v>91</v>
      </c>
      <c r="D17" s="111">
        <f t="shared" si="7"/>
        <v>85</v>
      </c>
      <c r="E17" s="111">
        <f t="shared" si="7"/>
        <v>87</v>
      </c>
      <c r="F17" s="111">
        <f t="shared" si="7"/>
        <v>86</v>
      </c>
      <c r="G17" s="111">
        <f t="shared" si="7"/>
        <v>87</v>
      </c>
      <c r="H17" s="111">
        <f>SMALL(H4:H15,COUNTIF(H4:H15,"&lt;=0")+1)</f>
        <v>523</v>
      </c>
      <c r="I17" s="6"/>
      <c r="J17" s="30" t="s">
        <v>5</v>
      </c>
      <c r="K17" s="31">
        <f>SMALL(K4:K15,COUNTIF(K4:K15,"&lt;=0")+1)</f>
        <v>523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>
        <f t="shared" ref="B18:H18" si="8">AVERAGEIF(B4:B15,"&gt;0")</f>
        <v>87.333333333333329</v>
      </c>
      <c r="C18" s="71">
        <f t="shared" si="8"/>
        <v>91.333333333333329</v>
      </c>
      <c r="D18" s="71">
        <f t="shared" si="8"/>
        <v>88</v>
      </c>
      <c r="E18" s="71">
        <f t="shared" si="8"/>
        <v>88.333333333333329</v>
      </c>
      <c r="F18" s="71">
        <f t="shared" si="8"/>
        <v>90</v>
      </c>
      <c r="G18" s="71">
        <f t="shared" si="8"/>
        <v>91</v>
      </c>
      <c r="H18" s="71">
        <f t="shared" si="8"/>
        <v>536</v>
      </c>
      <c r="I18" s="6"/>
      <c r="J18" s="32" t="s">
        <v>6</v>
      </c>
      <c r="K18" s="33">
        <f>AVERAGEIF(K4:K15,"&gt;0")</f>
        <v>536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>
        <f t="array" ref="B19">+MEDIAN(IF(B4:B15&lt;&gt;0,B4:B15))</f>
        <v>88</v>
      </c>
      <c r="C19" s="71">
        <f t="array" ref="C19">+MEDIAN(IF(C4:C15&lt;&gt;0,C4:C15))</f>
        <v>91</v>
      </c>
      <c r="D19" s="71">
        <f t="array" ref="D19">+MEDIAN(IF(D4:D15&lt;&gt;0,D4:D15))</f>
        <v>89</v>
      </c>
      <c r="E19" s="71">
        <f t="array" ref="E19">+MEDIAN(IF(E4:E15&lt;&gt;0,E4:E15))</f>
        <v>89</v>
      </c>
      <c r="F19" s="71">
        <f t="array" ref="F19">+MEDIAN(IF(F4:F15&lt;&gt;0,F4:F15))</f>
        <v>92</v>
      </c>
      <c r="G19" s="71">
        <f t="array" ref="G19">+MEDIAN(IF(G4:G15&lt;&gt;0,G4:G15))</f>
        <v>93</v>
      </c>
      <c r="H19" s="71">
        <f t="array" ref="H19">+MEDIAN(IF(H4:H15&lt;&gt;0,H4:H15))</f>
        <v>542</v>
      </c>
      <c r="I19" s="6"/>
      <c r="J19" s="32" t="s">
        <v>7</v>
      </c>
      <c r="K19" s="33">
        <f t="array" ref="K19">+MEDIAN(IF(K4:K15&lt;&gt;0,K4:K15))</f>
        <v>542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88</v>
      </c>
      <c r="C20" s="104">
        <f t="shared" si="9"/>
        <v>92</v>
      </c>
      <c r="D20" s="104">
        <f t="shared" si="9"/>
        <v>90</v>
      </c>
      <c r="E20" s="104">
        <f t="shared" si="9"/>
        <v>89</v>
      </c>
      <c r="F20" s="104">
        <f t="shared" si="9"/>
        <v>92</v>
      </c>
      <c r="G20" s="104">
        <f t="shared" si="9"/>
        <v>93</v>
      </c>
      <c r="H20" s="104">
        <f t="shared" si="9"/>
        <v>543</v>
      </c>
      <c r="I20" s="6"/>
      <c r="J20" s="32" t="s">
        <v>8</v>
      </c>
      <c r="K20" s="33">
        <f>+MAX(K4:K15)</f>
        <v>543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>
        <f t="array" ref="B21">+STDEV(IF(B4:B15&gt;0,B4:B15))</f>
        <v>1.1547005383792517</v>
      </c>
      <c r="C21" s="120">
        <f t="array" ref="C21">+STDEV(IF(C4:C15&gt;0,C4:C15))</f>
        <v>0.57735026918962573</v>
      </c>
      <c r="D21" s="120">
        <f t="array" ref="D21">+STDEV(IF(D4:D15&gt;0,D4:D15))</f>
        <v>2.6457513110645907</v>
      </c>
      <c r="E21" s="120">
        <f t="array" ref="E21">+STDEV(IF(E4:E15&gt;0,E4:E15))</f>
        <v>1.1547005383792517</v>
      </c>
      <c r="F21" s="120">
        <f t="array" ref="F21">+STDEV(IF(F4:F15&gt;0,F4:F15))</f>
        <v>3.4641016151377544</v>
      </c>
      <c r="G21" s="120">
        <f t="array" ref="G21">+STDEV(IF(G4:G15&gt;0,G4:G15))</f>
        <v>3.4641016151377544</v>
      </c>
      <c r="H21" s="120">
        <f t="array" ref="H21">+STDEV(IF(H4:H15&gt;0,H4:H15))</f>
        <v>11.269427669584644</v>
      </c>
      <c r="I21" s="6"/>
      <c r="J21" s="32" t="s">
        <v>9</v>
      </c>
      <c r="K21" s="119">
        <f t="array" ref="K21">+STDEV(IF(K4:K15&gt;0,K4:K15))</f>
        <v>11.269427669584644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>
        <f>+(B20-B17)/B18</f>
        <v>2.2900763358778626E-2</v>
      </c>
      <c r="C22" s="114">
        <f t="shared" ref="C22:H22" si="10">+(C20-C17)/C18</f>
        <v>1.0948905109489052E-2</v>
      </c>
      <c r="D22" s="114">
        <f t="shared" si="10"/>
        <v>5.6818181818181816E-2</v>
      </c>
      <c r="E22" s="114">
        <f t="shared" si="10"/>
        <v>2.2641509433962266E-2</v>
      </c>
      <c r="F22" s="114">
        <f t="shared" si="10"/>
        <v>6.6666666666666666E-2</v>
      </c>
      <c r="G22" s="114">
        <f t="shared" si="10"/>
        <v>6.5934065934065936E-2</v>
      </c>
      <c r="H22" s="114">
        <f t="shared" si="10"/>
        <v>3.7313432835820892E-2</v>
      </c>
      <c r="I22" s="6"/>
      <c r="J22" s="34" t="s">
        <v>4</v>
      </c>
      <c r="K22" s="35">
        <f>+K21/K18</f>
        <v>2.102505162235941E-2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17"/>
      <c r="U34" s="17"/>
      <c r="V34" s="17"/>
      <c r="W34" s="17"/>
      <c r="X34" s="17"/>
      <c r="Y34" s="17"/>
      <c r="Z34" s="17"/>
      <c r="AA34" s="17"/>
    </row>
    <row r="35" spans="1:27" ht="15.75" x14ac:dyDescent="0.25">
      <c r="O35" s="16"/>
      <c r="S35" s="64"/>
    </row>
    <row r="36" spans="1:27" x14ac:dyDescent="0.2">
      <c r="S36" s="64"/>
    </row>
    <row r="37" spans="1:27" ht="15.75" x14ac:dyDescent="0.25">
      <c r="O37" s="65"/>
      <c r="P37" s="163"/>
      <c r="S37" s="64"/>
    </row>
    <row r="38" spans="1:27" x14ac:dyDescent="0.2">
      <c r="S38" s="64"/>
    </row>
    <row r="39" spans="1:27" x14ac:dyDescent="0.2">
      <c r="S39" s="64"/>
    </row>
    <row r="40" spans="1:27" x14ac:dyDescent="0.2">
      <c r="S40" s="25"/>
    </row>
  </sheetData>
  <sheetProtection sheet="1" objects="1" scenarios="1"/>
  <mergeCells count="1">
    <mergeCell ref="AD1:AH1"/>
  </mergeCells>
  <phoneticPr fontId="0" type="noConversion"/>
  <pageMargins left="0.75" right="0.75" top="1" bottom="1" header="0" footer="0"/>
  <headerFooter alignWithMargins="0"/>
  <ignoredErrors>
    <ignoredError sqref="S4:T15 B17:G21" formulaRange="1"/>
    <ignoredError sqref="H4:H16" formulaRange="1" unlocked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40"/>
  <sheetViews>
    <sheetView showGridLines="0" workbookViewId="0">
      <selection activeCell="B4" sqref="B4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85546875" customWidth="1"/>
    <col min="21" max="25" width="4.7109375" customWidth="1"/>
    <col min="26" max="26" width="8.85546875" bestFit="1" customWidth="1"/>
    <col min="29" max="29" width="12.4257812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>
        <v>16836</v>
      </c>
      <c r="B2" s="13" t="s">
        <v>55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80</v>
      </c>
      <c r="C4" s="164">
        <v>83</v>
      </c>
      <c r="D4" s="164">
        <v>84</v>
      </c>
      <c r="E4" s="164">
        <v>85</v>
      </c>
      <c r="F4" s="164">
        <v>81</v>
      </c>
      <c r="G4" s="164">
        <v>83</v>
      </c>
      <c r="H4" s="176">
        <f>+SUM(B4:G4)</f>
        <v>496</v>
      </c>
      <c r="I4" s="82"/>
      <c r="J4" s="59">
        <f>+TOTALES!$D$4</f>
        <v>46033</v>
      </c>
      <c r="K4" s="69">
        <f>+H4</f>
        <v>496</v>
      </c>
      <c r="L4" s="70">
        <f>+IF(K4=0,0,1)</f>
        <v>1</v>
      </c>
      <c r="M4" s="71"/>
      <c r="N4" s="71"/>
      <c r="O4" s="71"/>
      <c r="P4" s="69">
        <f t="shared" ref="P4:P15" si="0">+SUM(L4:O4)</f>
        <v>1</v>
      </c>
      <c r="Q4" s="72"/>
      <c r="R4" s="73"/>
      <c r="S4" s="117">
        <f t="shared" ref="S4:S15" si="1">+MAX(B4:G4)</f>
        <v>85</v>
      </c>
      <c r="T4" s="127">
        <f>IF(H4=0,0,+((+S4-MIN(B4:G4))/AVERAGE(B4:G4)))</f>
        <v>6.048387096774193E-2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90</v>
      </c>
      <c r="C5" s="164">
        <v>84</v>
      </c>
      <c r="D5" s="164">
        <v>84</v>
      </c>
      <c r="E5" s="164">
        <v>89</v>
      </c>
      <c r="F5" s="164">
        <v>78</v>
      </c>
      <c r="G5" s="164">
        <v>78</v>
      </c>
      <c r="H5" s="176">
        <f t="shared" ref="H5:H15" si="2">+SUM(B5:G5)</f>
        <v>503</v>
      </c>
      <c r="I5" s="82"/>
      <c r="J5" s="59">
        <f>+TOTALES!$E$4</f>
        <v>46061</v>
      </c>
      <c r="K5" s="69">
        <f t="shared" ref="K5:K15" si="3">+H5</f>
        <v>503</v>
      </c>
      <c r="L5" s="70">
        <f t="shared" ref="L5:L15" si="4">+IF(K5=0,0,1)</f>
        <v>1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2</v>
      </c>
      <c r="O5" s="71"/>
      <c r="P5" s="69">
        <f t="shared" si="0"/>
        <v>3</v>
      </c>
      <c r="S5" s="118">
        <f t="shared" si="1"/>
        <v>90</v>
      </c>
      <c r="T5" s="127">
        <f t="shared" ref="T5:T15" si="5">IF(H5=0,0,+((+S5-MIN(B5:G5))/AVERAGE(B5:G5)))</f>
        <v>0.14314115308151093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85</v>
      </c>
      <c r="C6" s="164">
        <v>83</v>
      </c>
      <c r="D6" s="164">
        <v>84</v>
      </c>
      <c r="E6" s="164">
        <v>83</v>
      </c>
      <c r="F6" s="164">
        <v>87</v>
      </c>
      <c r="G6" s="164">
        <v>87</v>
      </c>
      <c r="H6" s="176">
        <f t="shared" si="2"/>
        <v>509</v>
      </c>
      <c r="I6" s="82"/>
      <c r="J6" s="59">
        <f>+TOTALES!$F$4</f>
        <v>46089</v>
      </c>
      <c r="K6" s="69">
        <f t="shared" si="3"/>
        <v>509</v>
      </c>
      <c r="L6" s="70">
        <f t="shared" si="4"/>
        <v>1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3</v>
      </c>
      <c r="P6" s="69">
        <f t="shared" si="0"/>
        <v>4</v>
      </c>
      <c r="Q6" s="71">
        <f>+K5</f>
        <v>503</v>
      </c>
      <c r="R6" s="71">
        <f>+K4</f>
        <v>496</v>
      </c>
      <c r="S6" s="118">
        <f t="shared" si="1"/>
        <v>87</v>
      </c>
      <c r="T6" s="127">
        <f t="shared" si="5"/>
        <v>4.7151277013752456E-2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0</v>
      </c>
      <c r="C7" s="164">
        <v>0</v>
      </c>
      <c r="D7" s="164">
        <v>0</v>
      </c>
      <c r="E7" s="164">
        <v>0</v>
      </c>
      <c r="F7" s="164">
        <v>0</v>
      </c>
      <c r="G7" s="164">
        <v>0</v>
      </c>
      <c r="H7" s="176">
        <f t="shared" si="2"/>
        <v>0</v>
      </c>
      <c r="I7" s="82"/>
      <c r="J7" s="59">
        <f>+TOTALES!$G$4</f>
        <v>46124</v>
      </c>
      <c r="K7" s="69">
        <f t="shared" si="3"/>
        <v>0</v>
      </c>
      <c r="L7" s="70">
        <f t="shared" si="4"/>
        <v>0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0</v>
      </c>
      <c r="Q7" s="71">
        <f>IF(SUM(K6:K7)=0,+Q6,+LOOKUP(2,1/($K$4:K6&gt;0),$K$4:K6))</f>
        <v>509</v>
      </c>
      <c r="R7" s="71">
        <f>+IF(K6=0,+R6,+LOOKUP(2,1/($K$4:K5&gt;0),$K$4:K5))</f>
        <v>503</v>
      </c>
      <c r="S7" s="118">
        <f t="shared" si="1"/>
        <v>0</v>
      </c>
      <c r="T7" s="127">
        <f t="shared" si="5"/>
        <v>0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0</v>
      </c>
      <c r="C8" s="164">
        <v>0</v>
      </c>
      <c r="D8" s="164">
        <v>0</v>
      </c>
      <c r="E8" s="164">
        <v>0</v>
      </c>
      <c r="F8" s="164">
        <v>0</v>
      </c>
      <c r="G8" s="164">
        <v>0</v>
      </c>
      <c r="H8" s="176">
        <f t="shared" si="2"/>
        <v>0</v>
      </c>
      <c r="I8" s="82"/>
      <c r="J8" s="59">
        <f>+TOTALES!$H$4</f>
        <v>46173</v>
      </c>
      <c r="K8" s="69">
        <f t="shared" si="3"/>
        <v>0</v>
      </c>
      <c r="L8" s="70">
        <f t="shared" si="4"/>
        <v>0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0</v>
      </c>
      <c r="O8" s="71">
        <f>IF(COUNTIF($K$4:K8,"&gt;0")&lt;3,0,+IF(K8=0,0,IF(K8&lt;=Q8,0,IF(Q8&lt;=R8,0,3))))</f>
        <v>0</v>
      </c>
      <c r="P8" s="69">
        <f t="shared" si="0"/>
        <v>0</v>
      </c>
      <c r="Q8" s="71">
        <f>IF(SUM(K7:K8)=0,+Q7,+LOOKUP(2,1/($K$4:K7&gt;0),$K$4:K7))</f>
        <v>509</v>
      </c>
      <c r="R8" s="71">
        <f>+IF(K7=0,+R7,+LOOKUP(2,1/($K$4:K6&gt;0),$K$4:K6))</f>
        <v>503</v>
      </c>
      <c r="S8" s="118">
        <f t="shared" si="1"/>
        <v>0</v>
      </c>
      <c r="T8" s="127">
        <f t="shared" si="5"/>
        <v>0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80</v>
      </c>
      <c r="C9" s="164">
        <v>82</v>
      </c>
      <c r="D9" s="164">
        <v>80</v>
      </c>
      <c r="E9" s="164">
        <v>86</v>
      </c>
      <c r="F9" s="164">
        <v>84</v>
      </c>
      <c r="G9" s="164">
        <v>85</v>
      </c>
      <c r="H9" s="176">
        <f t="shared" si="2"/>
        <v>497</v>
      </c>
      <c r="I9" s="82"/>
      <c r="J9" s="59">
        <f>+TOTALES!$I$4</f>
        <v>46215</v>
      </c>
      <c r="K9" s="69">
        <f t="shared" si="3"/>
        <v>497</v>
      </c>
      <c r="L9" s="70">
        <f t="shared" si="4"/>
        <v>1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0</v>
      </c>
      <c r="O9" s="71">
        <f>IF(COUNTIF($K$4:K9,"&gt;0")&lt;3,0,+IF(K9=0,0,IF(K9&lt;=Q9,0,IF(Q9&lt;=R9,0,3))))</f>
        <v>0</v>
      </c>
      <c r="P9" s="69">
        <f t="shared" si="0"/>
        <v>1</v>
      </c>
      <c r="Q9" s="71">
        <f>IF(SUM(K8:K9)=0,+Q8,+LOOKUP(2,1/($K$4:K8&gt;0),$K$4:K8))</f>
        <v>509</v>
      </c>
      <c r="R9" s="71">
        <f>+IF(K8=0,+R8,+LOOKUP(2,1/($K$4:K7&gt;0),$K$4:K7))</f>
        <v>503</v>
      </c>
      <c r="S9" s="118">
        <f t="shared" si="1"/>
        <v>86</v>
      </c>
      <c r="T9" s="127">
        <f t="shared" si="5"/>
        <v>7.2434607645875254E-2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176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497</v>
      </c>
      <c r="R10" s="71">
        <f>+IF(K9=0,+R9,+LOOKUP(2,1/($K$4:K8&gt;0),$K$4:K8))</f>
        <v>509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176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497</v>
      </c>
      <c r="R11" s="71">
        <f>+IF(K10=0,+R10,+LOOKUP(2,1/($K$4:K9&gt;0),$K$4:K9))</f>
        <v>509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76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497</v>
      </c>
      <c r="R12" s="71">
        <f>+IF(K11=0,+R11,+LOOKUP(2,1/($K$4:K10&gt;0),$K$4:K10))</f>
        <v>509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76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497</v>
      </c>
      <c r="R13" s="71">
        <f>+IF(K12=0,+R12,+LOOKUP(2,1/($K$4:K11&gt;0),$K$4:K11))</f>
        <v>509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176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497</v>
      </c>
      <c r="R14" s="71">
        <f>+IF(K13=0,+R13,+LOOKUP(2,1/($K$4:K12&gt;0),$K$4:K12))</f>
        <v>509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177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497</v>
      </c>
      <c r="R15" s="81">
        <f>+IF(K14=0,+R14,+LOOKUP(2,1/($K$4:K13&gt;0),$K$4:K13))</f>
        <v>509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2005</v>
      </c>
      <c r="I16" s="6"/>
      <c r="J16" s="37" t="s">
        <v>0</v>
      </c>
      <c r="K16" s="48">
        <f>SUM(K4:K15)</f>
        <v>2005</v>
      </c>
      <c r="L16" s="77">
        <f>SUM(L4:L15)</f>
        <v>4</v>
      </c>
      <c r="M16" s="77">
        <f t="shared" ref="M16:P16" si="6">SUM(M4:M15)</f>
        <v>0</v>
      </c>
      <c r="N16" s="77">
        <f t="shared" si="6"/>
        <v>2</v>
      </c>
      <c r="O16" s="77">
        <f t="shared" si="6"/>
        <v>3</v>
      </c>
      <c r="P16" s="78">
        <f t="shared" si="6"/>
        <v>9</v>
      </c>
      <c r="Q16" s="72"/>
      <c r="R16" s="72"/>
      <c r="S16" s="63">
        <f>+MAX(S4:S15)</f>
        <v>90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>
        <f>SMALL(B4:B15,COUNTIF(B4:B15,"&lt;=0")+1)</f>
        <v>80</v>
      </c>
      <c r="C17" s="111">
        <f t="shared" ref="C17:G17" si="7">SMALL(C4:C15,COUNTIF(C4:C15,"&lt;=0")+1)</f>
        <v>82</v>
      </c>
      <c r="D17" s="111">
        <f t="shared" si="7"/>
        <v>80</v>
      </c>
      <c r="E17" s="111">
        <f t="shared" si="7"/>
        <v>83</v>
      </c>
      <c r="F17" s="111">
        <f t="shared" si="7"/>
        <v>78</v>
      </c>
      <c r="G17" s="111">
        <f t="shared" si="7"/>
        <v>78</v>
      </c>
      <c r="H17" s="111">
        <f>SMALL(H4:H15,COUNTIF(H4:H15,"&lt;=0")+1)</f>
        <v>496</v>
      </c>
      <c r="I17" s="6"/>
      <c r="J17" s="30" t="s">
        <v>5</v>
      </c>
      <c r="K17" s="31">
        <f>SMALL(K4:K15,COUNTIF(K4:K15,"&lt;=0")+1)</f>
        <v>496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>
        <f t="shared" ref="B18:H18" si="8">AVERAGEIF(B4:B15,"&gt;0")</f>
        <v>83.75</v>
      </c>
      <c r="C18" s="71">
        <f t="shared" si="8"/>
        <v>83</v>
      </c>
      <c r="D18" s="71">
        <f t="shared" si="8"/>
        <v>83</v>
      </c>
      <c r="E18" s="71">
        <f t="shared" si="8"/>
        <v>85.75</v>
      </c>
      <c r="F18" s="71">
        <f t="shared" si="8"/>
        <v>82.5</v>
      </c>
      <c r="G18" s="71">
        <f t="shared" si="8"/>
        <v>83.25</v>
      </c>
      <c r="H18" s="71">
        <f t="shared" si="8"/>
        <v>501.25</v>
      </c>
      <c r="I18" s="6"/>
      <c r="J18" s="32" t="s">
        <v>6</v>
      </c>
      <c r="K18" s="33">
        <f>AVERAGEIF(K4:K15,"&gt;0")</f>
        <v>501.25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>
        <f t="array" ref="B19">+MEDIAN(IF(B4:B15&lt;&gt;0,B4:B15))</f>
        <v>82.5</v>
      </c>
      <c r="C19" s="71">
        <f t="array" ref="C19">+MEDIAN(IF(C4:C15&lt;&gt;0,C4:C15))</f>
        <v>83</v>
      </c>
      <c r="D19" s="71">
        <f t="array" ref="D19">+MEDIAN(IF(D4:D15&lt;&gt;0,D4:D15))</f>
        <v>84</v>
      </c>
      <c r="E19" s="71">
        <f t="array" ref="E19">+MEDIAN(IF(E4:E15&lt;&gt;0,E4:E15))</f>
        <v>85.5</v>
      </c>
      <c r="F19" s="71">
        <f t="array" ref="F19">+MEDIAN(IF(F4:F15&lt;&gt;0,F4:F15))</f>
        <v>82.5</v>
      </c>
      <c r="G19" s="71">
        <f t="array" ref="G19">+MEDIAN(IF(G4:G15&lt;&gt;0,G4:G15))</f>
        <v>84</v>
      </c>
      <c r="H19" s="71">
        <f t="array" ref="H19">+MEDIAN(IF(H4:H15&lt;&gt;0,H4:H15))</f>
        <v>500</v>
      </c>
      <c r="I19" s="6"/>
      <c r="J19" s="32" t="s">
        <v>7</v>
      </c>
      <c r="K19" s="33">
        <f t="array" ref="K19">+MEDIAN(IF(K4:K15&lt;&gt;0,K4:K15))</f>
        <v>500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90</v>
      </c>
      <c r="C20" s="104">
        <f t="shared" si="9"/>
        <v>84</v>
      </c>
      <c r="D20" s="104">
        <f t="shared" si="9"/>
        <v>84</v>
      </c>
      <c r="E20" s="104">
        <f t="shared" si="9"/>
        <v>89</v>
      </c>
      <c r="F20" s="104">
        <f t="shared" si="9"/>
        <v>87</v>
      </c>
      <c r="G20" s="104">
        <f t="shared" si="9"/>
        <v>87</v>
      </c>
      <c r="H20" s="104">
        <f t="shared" si="9"/>
        <v>509</v>
      </c>
      <c r="I20" s="6"/>
      <c r="J20" s="32" t="s">
        <v>8</v>
      </c>
      <c r="K20" s="33">
        <f>+MAX(K4:K15)</f>
        <v>509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>
        <f t="array" ref="B21">+STDEV(IF(B4:B15&gt;0,B4:B15))</f>
        <v>4.7871355387816905</v>
      </c>
      <c r="C21" s="120">
        <f t="array" ref="C21">+STDEV(IF(C4:C15&gt;0,C4:C15))</f>
        <v>0.81649658092772603</v>
      </c>
      <c r="D21" s="120">
        <f t="array" ref="D21">+STDEV(IF(D4:D15&gt;0,D4:D15))</f>
        <v>2</v>
      </c>
      <c r="E21" s="120">
        <f t="array" ref="E21">+STDEV(IF(E4:E15&gt;0,E4:E15))</f>
        <v>2.5</v>
      </c>
      <c r="F21" s="120">
        <f t="array" ref="F21">+STDEV(IF(F4:F15&gt;0,F4:F15))</f>
        <v>3.872983346207417</v>
      </c>
      <c r="G21" s="120">
        <f t="array" ref="G21">+STDEV(IF(G4:G15&gt;0,G4:G15))</f>
        <v>3.8622100754188224</v>
      </c>
      <c r="H21" s="120">
        <f t="array" ref="H21">+STDEV(IF(H4:H15&gt;0,H4:H15))</f>
        <v>6.0207972893961479</v>
      </c>
      <c r="I21" s="6"/>
      <c r="J21" s="32" t="s">
        <v>9</v>
      </c>
      <c r="K21" s="119">
        <f t="array" ref="K21">+STDEV(IF(K4:K15&gt;0,K4:K15))</f>
        <v>6.0207972893961479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>
        <f>+(B20-B17)/B18</f>
        <v>0.11940298507462686</v>
      </c>
      <c r="C22" s="114">
        <f t="shared" ref="C22:H22" si="10">+(C20-C17)/C18</f>
        <v>2.4096385542168676E-2</v>
      </c>
      <c r="D22" s="114">
        <f t="shared" si="10"/>
        <v>4.8192771084337352E-2</v>
      </c>
      <c r="E22" s="114">
        <f t="shared" si="10"/>
        <v>6.9970845481049565E-2</v>
      </c>
      <c r="F22" s="114">
        <f t="shared" si="10"/>
        <v>0.10909090909090909</v>
      </c>
      <c r="G22" s="114">
        <f t="shared" si="10"/>
        <v>0.10810810810810811</v>
      </c>
      <c r="H22" s="114">
        <f t="shared" si="10"/>
        <v>2.5935162094763091E-2</v>
      </c>
      <c r="I22" s="6"/>
      <c r="J22" s="34" t="s">
        <v>4</v>
      </c>
      <c r="K22" s="35">
        <f>+K21/K18</f>
        <v>1.2011565664630719E-2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17"/>
      <c r="U34" s="17"/>
      <c r="V34" s="17"/>
      <c r="W34" s="17"/>
      <c r="X34" s="17"/>
      <c r="Y34" s="17"/>
      <c r="Z34" s="17"/>
      <c r="AA34" s="17"/>
    </row>
    <row r="35" spans="1:27" ht="15.75" x14ac:dyDescent="0.25">
      <c r="O35" s="16"/>
      <c r="S35" s="64"/>
    </row>
    <row r="36" spans="1:27" x14ac:dyDescent="0.2">
      <c r="S36" s="64"/>
    </row>
    <row r="37" spans="1:27" ht="15.75" x14ac:dyDescent="0.25">
      <c r="O37" s="65"/>
      <c r="P37" s="163"/>
      <c r="S37" s="64"/>
    </row>
    <row r="38" spans="1:27" x14ac:dyDescent="0.2">
      <c r="S38" s="64"/>
    </row>
    <row r="39" spans="1:27" x14ac:dyDescent="0.2">
      <c r="S39" s="64"/>
    </row>
    <row r="40" spans="1:27" x14ac:dyDescent="0.2">
      <c r="S40" s="25"/>
    </row>
  </sheetData>
  <sheetProtection sheet="1" objects="1" scenarios="1"/>
  <mergeCells count="1">
    <mergeCell ref="AD1:AH1"/>
  </mergeCells>
  <phoneticPr fontId="0" type="noConversion"/>
  <pageMargins left="0.75" right="0.75" top="1" bottom="1" header="0" footer="0"/>
  <headerFooter alignWithMargins="0"/>
  <ignoredErrors>
    <ignoredError sqref="B17:G21 S4:T15" formulaRange="1"/>
    <ignoredError sqref="H16" unlockedFormula="1"/>
    <ignoredError sqref="H4:H15" formulaRange="1" unlockedFormula="1"/>
  </ignoredError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0"/>
  <sheetViews>
    <sheetView showGridLines="0" workbookViewId="0">
      <selection activeCell="B4" sqref="B4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7109375" style="27" bestFit="1" customWidth="1"/>
    <col min="21" max="16384" width="11.42578125" style="27"/>
  </cols>
  <sheetData>
    <row r="1" spans="1:21" ht="27.75" customHeight="1" x14ac:dyDescent="0.25">
      <c r="A1" s="124" t="str">
        <f>+TOTALES!D2</f>
        <v>Trofeo Regularidad</v>
      </c>
      <c r="C1" s="181">
        <f>+YEAR(A4)</f>
        <v>2026</v>
      </c>
      <c r="Q1" s="14"/>
      <c r="R1" s="14"/>
    </row>
    <row r="2" spans="1:21" s="46" customFormat="1" ht="25.5" x14ac:dyDescent="0.35">
      <c r="A2" s="128">
        <v>20690</v>
      </c>
      <c r="B2" s="13" t="s">
        <v>97</v>
      </c>
      <c r="C2" s="28"/>
      <c r="D2" s="28"/>
      <c r="E2" s="28"/>
      <c r="F2" s="28"/>
      <c r="G2" s="28"/>
      <c r="H2" s="28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U2" s="29"/>
    </row>
    <row r="3" spans="1:21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14"/>
    </row>
    <row r="4" spans="1:21" ht="18" customHeight="1" x14ac:dyDescent="0.25">
      <c r="A4" s="57">
        <f>+TOTALES!$D$4</f>
        <v>46033</v>
      </c>
      <c r="B4" s="164">
        <v>56</v>
      </c>
      <c r="C4" s="164">
        <v>52</v>
      </c>
      <c r="D4" s="164">
        <v>64</v>
      </c>
      <c r="E4" s="164">
        <v>63</v>
      </c>
      <c r="F4" s="164">
        <v>75</v>
      </c>
      <c r="G4" s="164">
        <v>66</v>
      </c>
      <c r="H4" s="167">
        <f>+SUM(B4:G4)</f>
        <v>376</v>
      </c>
      <c r="I4" s="82"/>
      <c r="J4" s="59">
        <f>+TOTALES!$D$4</f>
        <v>46033</v>
      </c>
      <c r="K4" s="69">
        <f>+H4</f>
        <v>376</v>
      </c>
      <c r="L4" s="70">
        <f>+IF(K4=0,0,1)</f>
        <v>1</v>
      </c>
      <c r="M4" s="71"/>
      <c r="N4" s="71"/>
      <c r="O4" s="71"/>
      <c r="P4" s="69">
        <f t="shared" ref="P4:P15" si="0">+SUM(L4:O4)</f>
        <v>1</v>
      </c>
      <c r="Q4" s="72"/>
      <c r="R4" s="73"/>
      <c r="S4" s="117">
        <f t="shared" ref="S4:S15" si="1">+MAX(B4:G4)</f>
        <v>75</v>
      </c>
      <c r="T4" s="127">
        <f>IF(H4=0,0,+((+S4-MIN(B4:G4))/AVERAGE(B4:G4)))</f>
        <v>0.36702127659574468</v>
      </c>
      <c r="U4" s="168"/>
    </row>
    <row r="5" spans="1:21" ht="18" customHeight="1" x14ac:dyDescent="0.25">
      <c r="A5" s="57">
        <f>+TOTALES!$E$4</f>
        <v>46061</v>
      </c>
      <c r="B5" s="164">
        <v>0</v>
      </c>
      <c r="C5" s="164">
        <v>0</v>
      </c>
      <c r="D5" s="164">
        <v>0</v>
      </c>
      <c r="E5" s="164">
        <v>0</v>
      </c>
      <c r="F5" s="164">
        <v>0</v>
      </c>
      <c r="G5" s="164">
        <v>0</v>
      </c>
      <c r="H5" s="167">
        <f t="shared" ref="H5:H15" si="2">+SUM(B5:G5)</f>
        <v>0</v>
      </c>
      <c r="I5" s="82"/>
      <c r="J5" s="59">
        <f>+TOTALES!$E$4</f>
        <v>46061</v>
      </c>
      <c r="K5" s="69">
        <f t="shared" ref="K5:K15" si="3">+H5</f>
        <v>0</v>
      </c>
      <c r="L5" s="70">
        <f t="shared" ref="L5:L15" si="4">+IF(K5=0,0,1)</f>
        <v>0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0</v>
      </c>
      <c r="S5" s="118">
        <f t="shared" si="1"/>
        <v>0</v>
      </c>
      <c r="T5" s="127">
        <f t="shared" ref="T5:T15" si="5">IF(H5=0,0,+((+S5-MIN(B5:G5))/AVERAGE(B5:G5)))</f>
        <v>0</v>
      </c>
      <c r="U5" s="168"/>
    </row>
    <row r="6" spans="1:21" ht="18" customHeight="1" x14ac:dyDescent="0.25">
      <c r="A6" s="57">
        <f>+TOTALES!$F$4</f>
        <v>46089</v>
      </c>
      <c r="B6" s="164">
        <v>0</v>
      </c>
      <c r="C6" s="164">
        <v>0</v>
      </c>
      <c r="D6" s="164">
        <v>0</v>
      </c>
      <c r="E6" s="164">
        <v>0</v>
      </c>
      <c r="F6" s="164">
        <v>0</v>
      </c>
      <c r="G6" s="164">
        <v>0</v>
      </c>
      <c r="H6" s="167">
        <f t="shared" si="2"/>
        <v>0</v>
      </c>
      <c r="I6" s="82"/>
      <c r="J6" s="59">
        <f>+TOTALES!$F$4</f>
        <v>46089</v>
      </c>
      <c r="K6" s="69">
        <f t="shared" si="3"/>
        <v>0</v>
      </c>
      <c r="L6" s="70">
        <f t="shared" si="4"/>
        <v>0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0</v>
      </c>
      <c r="Q6" s="71">
        <f>+K5</f>
        <v>0</v>
      </c>
      <c r="R6" s="71">
        <f>+K4</f>
        <v>376</v>
      </c>
      <c r="S6" s="118">
        <f t="shared" si="1"/>
        <v>0</v>
      </c>
      <c r="T6" s="127">
        <f t="shared" si="5"/>
        <v>0</v>
      </c>
      <c r="U6" s="168"/>
    </row>
    <row r="7" spans="1:21" ht="18" customHeight="1" x14ac:dyDescent="0.25">
      <c r="A7" s="57">
        <f>+TOTALES!$G$4</f>
        <v>46124</v>
      </c>
      <c r="B7" s="164">
        <v>0</v>
      </c>
      <c r="C7" s="164">
        <v>0</v>
      </c>
      <c r="D7" s="164">
        <v>0</v>
      </c>
      <c r="E7" s="164">
        <v>0</v>
      </c>
      <c r="F7" s="164">
        <v>0</v>
      </c>
      <c r="G7" s="164">
        <v>0</v>
      </c>
      <c r="H7" s="167">
        <f t="shared" si="2"/>
        <v>0</v>
      </c>
      <c r="I7" s="82"/>
      <c r="J7" s="59">
        <f>+TOTALES!$G$4</f>
        <v>46124</v>
      </c>
      <c r="K7" s="69">
        <f t="shared" si="3"/>
        <v>0</v>
      </c>
      <c r="L7" s="70">
        <f t="shared" si="4"/>
        <v>0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0</v>
      </c>
      <c r="Q7" s="71">
        <f>IF(SUM(K6:K7)=0,+Q6,+LOOKUP(2,1/($K$4:K6&gt;0),$K$4:K6))</f>
        <v>0</v>
      </c>
      <c r="R7" s="71">
        <f>+IF(K6=0,+R6,+LOOKUP(2,1/($K$4:K5&gt;0),$K$4:K5))</f>
        <v>376</v>
      </c>
      <c r="S7" s="118">
        <f t="shared" si="1"/>
        <v>0</v>
      </c>
      <c r="T7" s="127">
        <f t="shared" si="5"/>
        <v>0</v>
      </c>
      <c r="U7" s="168"/>
    </row>
    <row r="8" spans="1:21" ht="18" customHeight="1" x14ac:dyDescent="0.25">
      <c r="A8" s="57">
        <f>+TOTALES!$H$4</f>
        <v>46173</v>
      </c>
      <c r="B8" s="164">
        <v>0</v>
      </c>
      <c r="C8" s="164">
        <v>0</v>
      </c>
      <c r="D8" s="164">
        <v>0</v>
      </c>
      <c r="E8" s="164">
        <v>0</v>
      </c>
      <c r="F8" s="164">
        <v>0</v>
      </c>
      <c r="G8" s="164">
        <v>0</v>
      </c>
      <c r="H8" s="167">
        <f t="shared" si="2"/>
        <v>0</v>
      </c>
      <c r="I8" s="82"/>
      <c r="J8" s="59">
        <f>+TOTALES!$H$4</f>
        <v>46173</v>
      </c>
      <c r="K8" s="69">
        <f t="shared" si="3"/>
        <v>0</v>
      </c>
      <c r="L8" s="70">
        <f t="shared" si="4"/>
        <v>0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0</v>
      </c>
      <c r="O8" s="71">
        <f>IF(COUNTIF($K$4:K8,"&gt;0")&lt;3,0,+IF(K8=0,0,IF(K8&lt;=Q8,0,IF(Q8&lt;=R8,0,3))))</f>
        <v>0</v>
      </c>
      <c r="P8" s="69">
        <f t="shared" si="0"/>
        <v>0</v>
      </c>
      <c r="Q8" s="71">
        <f>IF(SUM(K7:K8)=0,+Q7,+LOOKUP(2,1/($K$4:K7&gt;0),$K$4:K7))</f>
        <v>0</v>
      </c>
      <c r="R8" s="71">
        <f>+IF(K7=0,+R7,+LOOKUP(2,1/($K$4:K6&gt;0),$K$4:K6))</f>
        <v>376</v>
      </c>
      <c r="S8" s="118">
        <f t="shared" si="1"/>
        <v>0</v>
      </c>
      <c r="T8" s="127">
        <f t="shared" si="5"/>
        <v>0</v>
      </c>
      <c r="U8" s="168"/>
    </row>
    <row r="9" spans="1:21" ht="18" customHeight="1" x14ac:dyDescent="0.25">
      <c r="A9" s="57">
        <f>+TOTALES!$I$4</f>
        <v>46215</v>
      </c>
      <c r="B9" s="164">
        <v>0</v>
      </c>
      <c r="C9" s="164">
        <v>0</v>
      </c>
      <c r="D9" s="164">
        <v>0</v>
      </c>
      <c r="E9" s="164">
        <v>0</v>
      </c>
      <c r="F9" s="164">
        <v>0</v>
      </c>
      <c r="G9" s="164">
        <v>0</v>
      </c>
      <c r="H9" s="167">
        <f t="shared" si="2"/>
        <v>0</v>
      </c>
      <c r="I9" s="82"/>
      <c r="J9" s="59">
        <f>+TOTALES!$I$4</f>
        <v>46215</v>
      </c>
      <c r="K9" s="69">
        <f t="shared" si="3"/>
        <v>0</v>
      </c>
      <c r="L9" s="70">
        <f t="shared" si="4"/>
        <v>0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0</v>
      </c>
      <c r="O9" s="71">
        <f>IF(COUNTIF($K$4:K9,"&gt;0")&lt;3,0,+IF(K9=0,0,IF(K9&lt;=Q9,0,IF(Q9&lt;=R9,0,3))))</f>
        <v>0</v>
      </c>
      <c r="P9" s="69">
        <f t="shared" si="0"/>
        <v>0</v>
      </c>
      <c r="Q9" s="71">
        <f>IF(SUM(K8:K9)=0,+Q8,+LOOKUP(2,1/($K$4:K8&gt;0),$K$4:K8))</f>
        <v>0</v>
      </c>
      <c r="R9" s="71">
        <f>+IF(K8=0,+R8,+LOOKUP(2,1/($K$4:K7&gt;0),$K$4:K7))</f>
        <v>376</v>
      </c>
      <c r="S9" s="118">
        <f t="shared" si="1"/>
        <v>0</v>
      </c>
      <c r="T9" s="127">
        <f t="shared" si="5"/>
        <v>0</v>
      </c>
      <c r="U9" s="168"/>
    </row>
    <row r="10" spans="1:21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167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0</v>
      </c>
      <c r="R10" s="71">
        <f>+IF(K9=0,+R9,+LOOKUP(2,1/($K$4:K8&gt;0),$K$4:K8))</f>
        <v>376</v>
      </c>
      <c r="S10" s="118">
        <f t="shared" si="1"/>
        <v>0</v>
      </c>
      <c r="T10" s="127">
        <f t="shared" si="5"/>
        <v>0</v>
      </c>
      <c r="U10" s="168"/>
    </row>
    <row r="11" spans="1:21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167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0</v>
      </c>
      <c r="R11" s="71">
        <f>+IF(K10=0,+R10,+LOOKUP(2,1/($K$4:K9&gt;0),$K$4:K9))</f>
        <v>376</v>
      </c>
      <c r="S11" s="118">
        <f t="shared" si="1"/>
        <v>0</v>
      </c>
      <c r="T11" s="127">
        <f t="shared" si="5"/>
        <v>0</v>
      </c>
      <c r="U11" s="168"/>
    </row>
    <row r="12" spans="1:21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67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0</v>
      </c>
      <c r="R12" s="71">
        <f>+IF(K11=0,+R11,+LOOKUP(2,1/($K$4:K10&gt;0),$K$4:K10))</f>
        <v>376</v>
      </c>
      <c r="S12" s="118">
        <f t="shared" si="1"/>
        <v>0</v>
      </c>
      <c r="T12" s="127">
        <f t="shared" si="5"/>
        <v>0</v>
      </c>
      <c r="U12" s="168"/>
    </row>
    <row r="13" spans="1:21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67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0</v>
      </c>
      <c r="R13" s="71">
        <f>+IF(K12=0,+R12,+LOOKUP(2,1/($K$4:K11&gt;0),$K$4:K11))</f>
        <v>376</v>
      </c>
      <c r="S13" s="118">
        <f t="shared" si="1"/>
        <v>0</v>
      </c>
      <c r="T13" s="127">
        <f t="shared" si="5"/>
        <v>0</v>
      </c>
      <c r="U13" s="168"/>
    </row>
    <row r="14" spans="1:21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167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0</v>
      </c>
      <c r="R14" s="71">
        <f>+IF(K13=0,+R13,+LOOKUP(2,1/($K$4:K12&gt;0),$K$4:K12))</f>
        <v>376</v>
      </c>
      <c r="S14" s="118">
        <f t="shared" si="1"/>
        <v>0</v>
      </c>
      <c r="T14" s="127">
        <f t="shared" si="5"/>
        <v>0</v>
      </c>
      <c r="U14" s="168"/>
    </row>
    <row r="15" spans="1:21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169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0</v>
      </c>
      <c r="R15" s="81">
        <f>+IF(K14=0,+R14,+LOOKUP(2,1/($K$4:K13&gt;0),$K$4:K13))</f>
        <v>376</v>
      </c>
      <c r="S15" s="116">
        <f t="shared" si="1"/>
        <v>0</v>
      </c>
      <c r="T15" s="129">
        <f t="shared" si="5"/>
        <v>0</v>
      </c>
      <c r="U15" s="168"/>
    </row>
    <row r="16" spans="1:21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170">
        <f>SUM(H4:H15)</f>
        <v>376</v>
      </c>
      <c r="I16" s="6"/>
      <c r="J16" s="37" t="s">
        <v>0</v>
      </c>
      <c r="K16" s="48">
        <f>SUM(K4:K15)</f>
        <v>376</v>
      </c>
      <c r="L16" s="77">
        <f>SUM(L4:L15)</f>
        <v>1</v>
      </c>
      <c r="M16" s="77">
        <f t="shared" ref="M16:P16" si="6">SUM(M4:M15)</f>
        <v>0</v>
      </c>
      <c r="N16" s="77">
        <f t="shared" si="6"/>
        <v>0</v>
      </c>
      <c r="O16" s="77">
        <f t="shared" si="6"/>
        <v>0</v>
      </c>
      <c r="P16" s="78">
        <f t="shared" si="6"/>
        <v>1</v>
      </c>
      <c r="Q16" s="72"/>
      <c r="R16" s="72"/>
      <c r="S16" s="63">
        <f>+MAX(S4:S15)</f>
        <v>75</v>
      </c>
      <c r="T16" s="127"/>
    </row>
    <row r="17" spans="1:21" ht="18" customHeight="1" x14ac:dyDescent="0.25">
      <c r="A17" s="110" t="s">
        <v>5</v>
      </c>
      <c r="B17" s="111">
        <f>SMALL(B4:B15,COUNTIF(B4:B15,"&lt;=0")+1)</f>
        <v>56</v>
      </c>
      <c r="C17" s="111">
        <f t="shared" ref="C17:G17" si="7">SMALL(C4:C15,COUNTIF(C4:C15,"&lt;=0")+1)</f>
        <v>52</v>
      </c>
      <c r="D17" s="111">
        <f t="shared" si="7"/>
        <v>64</v>
      </c>
      <c r="E17" s="111">
        <f t="shared" si="7"/>
        <v>63</v>
      </c>
      <c r="F17" s="111">
        <f t="shared" si="7"/>
        <v>75</v>
      </c>
      <c r="G17" s="111">
        <f t="shared" si="7"/>
        <v>66</v>
      </c>
      <c r="H17" s="111">
        <f>SMALL(H4:H15,COUNTIF(H4:H15,"&lt;=0")+1)</f>
        <v>376</v>
      </c>
      <c r="I17" s="6"/>
      <c r="J17" s="30" t="s">
        <v>5</v>
      </c>
      <c r="K17" s="31">
        <f>SMALL(K4:K15,COUNTIF(K4:K15,"&lt;=0")+1)</f>
        <v>376</v>
      </c>
      <c r="L17" s="72"/>
      <c r="M17" s="72"/>
      <c r="N17" s="72"/>
      <c r="O17" s="72"/>
      <c r="P17" s="72"/>
      <c r="Q17" s="79"/>
      <c r="R17" s="72"/>
    </row>
    <row r="18" spans="1:21" ht="18" customHeight="1" x14ac:dyDescent="0.25">
      <c r="A18" s="112" t="s">
        <v>6</v>
      </c>
      <c r="B18" s="71">
        <f t="shared" ref="B18:H18" si="8">AVERAGEIF(B4:B15,"&gt;0")</f>
        <v>56</v>
      </c>
      <c r="C18" s="71">
        <f t="shared" si="8"/>
        <v>52</v>
      </c>
      <c r="D18" s="71">
        <f t="shared" si="8"/>
        <v>64</v>
      </c>
      <c r="E18" s="71">
        <f t="shared" si="8"/>
        <v>63</v>
      </c>
      <c r="F18" s="71">
        <f t="shared" si="8"/>
        <v>75</v>
      </c>
      <c r="G18" s="71">
        <f t="shared" si="8"/>
        <v>66</v>
      </c>
      <c r="H18" s="71">
        <f t="shared" si="8"/>
        <v>376</v>
      </c>
      <c r="I18" s="6"/>
      <c r="J18" s="32" t="s">
        <v>6</v>
      </c>
      <c r="K18" s="33">
        <f>AVERAGEIF(K4:K15,"&gt;0")</f>
        <v>376</v>
      </c>
      <c r="L18" s="72"/>
      <c r="M18" s="72"/>
      <c r="N18" s="72"/>
      <c r="O18" s="72"/>
      <c r="P18" s="72"/>
      <c r="Q18" s="79"/>
      <c r="R18" s="72"/>
    </row>
    <row r="19" spans="1:21" ht="18" customHeight="1" x14ac:dyDescent="0.25">
      <c r="A19" s="112" t="s">
        <v>7</v>
      </c>
      <c r="B19" s="71">
        <f t="array" ref="B19">+MEDIAN(IF(B4:B15&lt;&gt;0,B4:B15))</f>
        <v>56</v>
      </c>
      <c r="C19" s="71">
        <f t="array" ref="C19">+MEDIAN(IF(C4:C15&lt;&gt;0,C4:C15))</f>
        <v>52</v>
      </c>
      <c r="D19" s="71">
        <f t="array" ref="D19">+MEDIAN(IF(D4:D15&lt;&gt;0,D4:D15))</f>
        <v>64</v>
      </c>
      <c r="E19" s="71">
        <f t="array" ref="E19">+MEDIAN(IF(E4:E15&lt;&gt;0,E4:E15))</f>
        <v>63</v>
      </c>
      <c r="F19" s="71">
        <f t="array" ref="F19">+MEDIAN(IF(F4:F15&lt;&gt;0,F4:F15))</f>
        <v>75</v>
      </c>
      <c r="G19" s="71">
        <f t="array" ref="G19">+MEDIAN(IF(G4:G15&lt;&gt;0,G4:G15))</f>
        <v>66</v>
      </c>
      <c r="H19" s="71">
        <f t="array" ref="H19">+MEDIAN(IF(H4:H15&lt;&gt;0,H4:H15))</f>
        <v>376</v>
      </c>
      <c r="I19" s="6"/>
      <c r="J19" s="32" t="s">
        <v>7</v>
      </c>
      <c r="K19" s="33">
        <f t="array" ref="K19">+MEDIAN(IF(K4:K15&lt;&gt;0,K4:K15))</f>
        <v>376</v>
      </c>
      <c r="L19" s="72"/>
      <c r="M19" s="79"/>
      <c r="N19" s="72"/>
      <c r="O19" s="72"/>
      <c r="P19" s="72"/>
      <c r="Q19" s="72"/>
      <c r="R19" s="72"/>
    </row>
    <row r="20" spans="1:21" ht="18" customHeight="1" x14ac:dyDescent="0.25">
      <c r="A20" s="115" t="s">
        <v>8</v>
      </c>
      <c r="B20" s="104">
        <f t="shared" ref="B20:H20" si="9">+MAX(B4:B15)</f>
        <v>56</v>
      </c>
      <c r="C20" s="104">
        <f t="shared" si="9"/>
        <v>52</v>
      </c>
      <c r="D20" s="104">
        <f t="shared" si="9"/>
        <v>64</v>
      </c>
      <c r="E20" s="104">
        <f t="shared" si="9"/>
        <v>63</v>
      </c>
      <c r="F20" s="104">
        <f t="shared" si="9"/>
        <v>75</v>
      </c>
      <c r="G20" s="104">
        <f t="shared" si="9"/>
        <v>66</v>
      </c>
      <c r="H20" s="104">
        <f t="shared" si="9"/>
        <v>376</v>
      </c>
      <c r="I20" s="6"/>
      <c r="J20" s="32" t="s">
        <v>8</v>
      </c>
      <c r="K20" s="33">
        <f>+MAX(K4:K15)</f>
        <v>376</v>
      </c>
      <c r="L20" s="72"/>
      <c r="M20" s="72"/>
      <c r="N20" s="72"/>
      <c r="O20" s="72"/>
      <c r="P20" s="72"/>
      <c r="Q20" s="72"/>
      <c r="R20" s="72"/>
    </row>
    <row r="21" spans="1:21" ht="18" customHeight="1" x14ac:dyDescent="0.2">
      <c r="A21" s="112" t="s">
        <v>9</v>
      </c>
      <c r="B21" s="120" t="e">
        <f t="array" ref="B21">+STDEV(IF(B4:B15&gt;0,B4:B15))</f>
        <v>#DIV/0!</v>
      </c>
      <c r="C21" s="120" t="e">
        <f t="array" ref="C21">+STDEV(IF(C4:C15&gt;0,C4:C15))</f>
        <v>#DIV/0!</v>
      </c>
      <c r="D21" s="120" t="e">
        <f t="array" ref="D21">+STDEV(IF(D4:D15&gt;0,D4:D15))</f>
        <v>#DIV/0!</v>
      </c>
      <c r="E21" s="120" t="e">
        <f t="array" ref="E21">+STDEV(IF(E4:E15&gt;0,E4:E15))</f>
        <v>#DIV/0!</v>
      </c>
      <c r="F21" s="120" t="e">
        <f t="array" ref="F21">+STDEV(IF(F4:F15&gt;0,F4:F15))</f>
        <v>#DIV/0!</v>
      </c>
      <c r="G21" s="120" t="e">
        <f t="array" ref="G21">+STDEV(IF(G4:G15&gt;0,G4:G15))</f>
        <v>#DIV/0!</v>
      </c>
      <c r="H21" s="120" t="e">
        <f t="array" ref="H21">+STDEV(IF(H4:H15&gt;0,H4:H15))</f>
        <v>#DIV/0!</v>
      </c>
      <c r="I21" s="6"/>
      <c r="J21" s="32" t="s">
        <v>9</v>
      </c>
      <c r="K21" s="119" t="e">
        <f t="array" ref="K21">+STDEV(IF(K4:K15&gt;0,K4:K15))</f>
        <v>#DIV/0!</v>
      </c>
      <c r="L21" s="72"/>
      <c r="M21" s="72"/>
      <c r="N21" s="72"/>
      <c r="O21" s="72"/>
      <c r="P21" s="72"/>
      <c r="Q21" s="72"/>
      <c r="R21" s="72"/>
    </row>
    <row r="22" spans="1:21" ht="18" customHeight="1" thickBot="1" x14ac:dyDescent="0.3">
      <c r="A22" s="113" t="s">
        <v>4</v>
      </c>
      <c r="B22" s="114">
        <f>+(B20-B17)/B18</f>
        <v>0</v>
      </c>
      <c r="C22" s="114">
        <f t="shared" ref="C22:H22" si="10">+(C20-C17)/C18</f>
        <v>0</v>
      </c>
      <c r="D22" s="114">
        <f t="shared" si="10"/>
        <v>0</v>
      </c>
      <c r="E22" s="114">
        <f t="shared" si="10"/>
        <v>0</v>
      </c>
      <c r="F22" s="114">
        <f t="shared" si="10"/>
        <v>0</v>
      </c>
      <c r="G22" s="114">
        <f t="shared" si="10"/>
        <v>0</v>
      </c>
      <c r="H22" s="114">
        <f t="shared" si="10"/>
        <v>0</v>
      </c>
      <c r="I22" s="6"/>
      <c r="J22" s="34" t="s">
        <v>4</v>
      </c>
      <c r="K22" s="35">
        <f>+(K20-K17)/K18</f>
        <v>0</v>
      </c>
      <c r="O22" s="65"/>
      <c r="P22" s="65"/>
    </row>
    <row r="23" spans="1:21" ht="18" customHeight="1" thickTop="1" x14ac:dyDescent="0.2">
      <c r="A23" s="18"/>
      <c r="B23" s="19"/>
      <c r="C23" s="19"/>
      <c r="D23" s="19"/>
      <c r="E23" s="19"/>
      <c r="F23" s="19"/>
      <c r="G23" s="19"/>
      <c r="H23" s="171"/>
      <c r="I23" s="6"/>
    </row>
    <row r="24" spans="1:21" ht="18" customHeight="1" x14ac:dyDescent="0.2">
      <c r="A24" s="18"/>
      <c r="B24" s="19"/>
      <c r="C24" s="19"/>
      <c r="D24" s="19"/>
      <c r="E24" s="19"/>
      <c r="F24" s="19"/>
      <c r="G24" s="19"/>
      <c r="H24" s="171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25"/>
      <c r="U24" s="25"/>
    </row>
    <row r="25" spans="1:21" ht="18" customHeight="1" x14ac:dyDescent="0.2">
      <c r="A25" s="18"/>
      <c r="B25" s="19"/>
      <c r="C25" s="19"/>
      <c r="D25" s="19"/>
      <c r="E25" s="19"/>
      <c r="F25" s="19"/>
      <c r="G25" s="19"/>
      <c r="H25" s="171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spans="1:21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</row>
    <row r="27" spans="1:21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</row>
    <row r="28" spans="1:21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</row>
    <row r="29" spans="1:21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64"/>
      <c r="U29" s="64"/>
    </row>
    <row r="30" spans="1:21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64"/>
      <c r="U30" s="64"/>
    </row>
    <row r="31" spans="1:21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64"/>
      <c r="U31" s="64"/>
    </row>
    <row r="32" spans="1:21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64"/>
      <c r="U32" s="64"/>
    </row>
    <row r="33" spans="1:21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64"/>
      <c r="U33" s="64"/>
    </row>
    <row r="34" spans="1:21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64"/>
      <c r="U34" s="64"/>
    </row>
    <row r="35" spans="1:21" ht="15.75" x14ac:dyDescent="0.25">
      <c r="O35" s="16"/>
      <c r="S35" s="64"/>
      <c r="T35" s="64"/>
      <c r="U35" s="64"/>
    </row>
    <row r="36" spans="1:21" x14ac:dyDescent="0.2">
      <c r="S36" s="64"/>
      <c r="T36" s="64"/>
      <c r="U36" s="64"/>
    </row>
    <row r="37" spans="1:21" ht="15.75" x14ac:dyDescent="0.25">
      <c r="O37" s="65"/>
      <c r="P37" s="163"/>
      <c r="S37" s="64"/>
      <c r="T37" s="64"/>
      <c r="U37" s="64"/>
    </row>
    <row r="38" spans="1:21" x14ac:dyDescent="0.2">
      <c r="S38" s="64"/>
      <c r="T38" s="64"/>
      <c r="U38" s="64"/>
    </row>
    <row r="39" spans="1:21" x14ac:dyDescent="0.2">
      <c r="S39" s="64"/>
      <c r="T39" s="64"/>
      <c r="U39" s="64"/>
    </row>
    <row r="40" spans="1:21" x14ac:dyDescent="0.2">
      <c r="S40" s="25"/>
      <c r="T40" s="25"/>
      <c r="U40" s="25"/>
    </row>
  </sheetData>
  <sheetProtection sheet="1" objects="1" scenarios="1"/>
  <phoneticPr fontId="0" type="noConversion"/>
  <pageMargins left="0.75" right="0.75" top="1" bottom="1" header="0" footer="0"/>
  <pageSetup paperSize="9" orientation="portrait" r:id="rId1"/>
  <headerFooter alignWithMargins="0"/>
  <ignoredErrors>
    <ignoredError sqref="H16 A1" unlockedFormula="1"/>
    <ignoredError sqref="H5:H15" formulaRange="1" unlockedFormula="1"/>
    <ignoredError sqref="B17:G21 S5:S15 S4 T4:T15" formulaRange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6514E-54FA-485A-A9BE-28D6AF2855E6}">
  <dimension ref="A1:AH40"/>
  <sheetViews>
    <sheetView showGridLines="0" workbookViewId="0">
      <selection activeCell="B4" sqref="B4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710937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>
        <v>25762</v>
      </c>
      <c r="B2" s="13" t="s">
        <v>98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80</v>
      </c>
      <c r="C4" s="164">
        <v>87</v>
      </c>
      <c r="D4" s="164">
        <v>80</v>
      </c>
      <c r="E4" s="164">
        <v>78</v>
      </c>
      <c r="F4" s="164">
        <v>86</v>
      </c>
      <c r="G4" s="164">
        <v>78</v>
      </c>
      <c r="H4" s="176">
        <f>+SUM(B4:G4)</f>
        <v>489</v>
      </c>
      <c r="I4" s="82"/>
      <c r="J4" s="59">
        <f>+TOTALES!$D$4</f>
        <v>46033</v>
      </c>
      <c r="K4" s="69">
        <f>+H4</f>
        <v>489</v>
      </c>
      <c r="L4" s="70">
        <f>+IF(K4=0,0,1)</f>
        <v>1</v>
      </c>
      <c r="M4" s="71"/>
      <c r="N4" s="71"/>
      <c r="O4" s="71"/>
      <c r="P4" s="69">
        <f t="shared" ref="P4:P15" si="0">+SUM(L4:O4)</f>
        <v>1</v>
      </c>
      <c r="Q4" s="72"/>
      <c r="R4" s="73"/>
      <c r="S4" s="117">
        <f t="shared" ref="S4:S15" si="1">+MAX(B4:G4)</f>
        <v>87</v>
      </c>
      <c r="T4" s="127">
        <f>IF(H4=0,0,+((+S4-MIN(B4:G4))/AVERAGE(B4:G4)))</f>
        <v>0.11042944785276074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0</v>
      </c>
      <c r="C5" s="164">
        <v>0</v>
      </c>
      <c r="D5" s="164">
        <v>0</v>
      </c>
      <c r="E5" s="164">
        <v>0</v>
      </c>
      <c r="F5" s="164">
        <v>0</v>
      </c>
      <c r="G5" s="164">
        <v>0</v>
      </c>
      <c r="H5" s="176">
        <f t="shared" ref="H5:H15" si="2">+SUM(B5:G5)</f>
        <v>0</v>
      </c>
      <c r="I5" s="82"/>
      <c r="J5" s="59">
        <f>+TOTALES!$E$4</f>
        <v>46061</v>
      </c>
      <c r="K5" s="69">
        <f t="shared" ref="K5:K15" si="3">+H5</f>
        <v>0</v>
      </c>
      <c r="L5" s="70">
        <f t="shared" ref="L5:L15" si="4">+IF(K5=0,0,1)</f>
        <v>0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0</v>
      </c>
      <c r="S5" s="118">
        <f t="shared" si="1"/>
        <v>0</v>
      </c>
      <c r="T5" s="127">
        <f t="shared" ref="T5:T15" si="5">IF(H5=0,0,+((+S5-MIN(B5:G5))/AVERAGE(B5:G5)))</f>
        <v>0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0</v>
      </c>
      <c r="C6" s="164">
        <v>0</v>
      </c>
      <c r="D6" s="164">
        <v>0</v>
      </c>
      <c r="E6" s="164">
        <v>0</v>
      </c>
      <c r="F6" s="164">
        <v>0</v>
      </c>
      <c r="G6" s="164">
        <v>0</v>
      </c>
      <c r="H6" s="176">
        <f t="shared" si="2"/>
        <v>0</v>
      </c>
      <c r="I6" s="82"/>
      <c r="J6" s="59">
        <f>+TOTALES!$F$4</f>
        <v>46089</v>
      </c>
      <c r="K6" s="69">
        <f t="shared" si="3"/>
        <v>0</v>
      </c>
      <c r="L6" s="70">
        <f t="shared" si="4"/>
        <v>0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0</v>
      </c>
      <c r="Q6" s="71">
        <f>+K5</f>
        <v>0</v>
      </c>
      <c r="R6" s="71">
        <f>+K4</f>
        <v>489</v>
      </c>
      <c r="S6" s="118">
        <f t="shared" si="1"/>
        <v>0</v>
      </c>
      <c r="T6" s="127">
        <f t="shared" si="5"/>
        <v>0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0</v>
      </c>
      <c r="C7" s="164">
        <v>0</v>
      </c>
      <c r="D7" s="164">
        <v>0</v>
      </c>
      <c r="E7" s="164">
        <v>0</v>
      </c>
      <c r="F7" s="164">
        <v>0</v>
      </c>
      <c r="G7" s="164">
        <v>0</v>
      </c>
      <c r="H7" s="176">
        <f t="shared" si="2"/>
        <v>0</v>
      </c>
      <c r="I7" s="82"/>
      <c r="J7" s="59">
        <f>+TOTALES!$G$4</f>
        <v>46124</v>
      </c>
      <c r="K7" s="69">
        <f t="shared" si="3"/>
        <v>0</v>
      </c>
      <c r="L7" s="70">
        <f t="shared" si="4"/>
        <v>0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0</v>
      </c>
      <c r="Q7" s="71">
        <f>IF(SUM(K6:K7)=0,+Q6,+LOOKUP(2,1/($K$4:K6&gt;0),$K$4:K6))</f>
        <v>0</v>
      </c>
      <c r="R7" s="71">
        <f>+IF(K6=0,+R6,+LOOKUP(2,1/($K$4:K5&gt;0),$K$4:K5))</f>
        <v>489</v>
      </c>
      <c r="S7" s="118">
        <f t="shared" si="1"/>
        <v>0</v>
      </c>
      <c r="T7" s="127">
        <f t="shared" si="5"/>
        <v>0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0</v>
      </c>
      <c r="C8" s="164">
        <v>0</v>
      </c>
      <c r="D8" s="164">
        <v>0</v>
      </c>
      <c r="E8" s="164">
        <v>0</v>
      </c>
      <c r="F8" s="164">
        <v>0</v>
      </c>
      <c r="G8" s="164">
        <v>0</v>
      </c>
      <c r="H8" s="176">
        <f t="shared" si="2"/>
        <v>0</v>
      </c>
      <c r="I8" s="82"/>
      <c r="J8" s="59">
        <f>+TOTALES!$H$4</f>
        <v>46173</v>
      </c>
      <c r="K8" s="69">
        <f t="shared" si="3"/>
        <v>0</v>
      </c>
      <c r="L8" s="70">
        <f t="shared" si="4"/>
        <v>0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0</v>
      </c>
      <c r="O8" s="71">
        <f>IF(COUNTIF($K$4:K8,"&gt;0")&lt;3,0,+IF(K8=0,0,IF(K8&lt;=Q8,0,IF(Q8&lt;=R8,0,3))))</f>
        <v>0</v>
      </c>
      <c r="P8" s="69">
        <f t="shared" si="0"/>
        <v>0</v>
      </c>
      <c r="Q8" s="71">
        <f>IF(SUM(K7:K8)=0,+Q7,+LOOKUP(2,1/($K$4:K7&gt;0),$K$4:K7))</f>
        <v>0</v>
      </c>
      <c r="R8" s="71">
        <f>+IF(K7=0,+R7,+LOOKUP(2,1/($K$4:K6&gt;0),$K$4:K6))</f>
        <v>489</v>
      </c>
      <c r="S8" s="118">
        <f t="shared" si="1"/>
        <v>0</v>
      </c>
      <c r="T8" s="127">
        <f t="shared" si="5"/>
        <v>0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0</v>
      </c>
      <c r="C9" s="164">
        <v>0</v>
      </c>
      <c r="D9" s="164">
        <v>0</v>
      </c>
      <c r="E9" s="164">
        <v>0</v>
      </c>
      <c r="F9" s="164">
        <v>0</v>
      </c>
      <c r="G9" s="164">
        <v>0</v>
      </c>
      <c r="H9" s="176">
        <f t="shared" si="2"/>
        <v>0</v>
      </c>
      <c r="I9" s="82"/>
      <c r="J9" s="59">
        <f>+TOTALES!$I$4</f>
        <v>46215</v>
      </c>
      <c r="K9" s="69">
        <f t="shared" si="3"/>
        <v>0</v>
      </c>
      <c r="L9" s="70">
        <f t="shared" si="4"/>
        <v>0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0</v>
      </c>
      <c r="O9" s="71">
        <f>IF(COUNTIF($K$4:K9,"&gt;0")&lt;3,0,+IF(K9=0,0,IF(K9&lt;=Q9,0,IF(Q9&lt;=R9,0,3))))</f>
        <v>0</v>
      </c>
      <c r="P9" s="69">
        <f t="shared" si="0"/>
        <v>0</v>
      </c>
      <c r="Q9" s="71">
        <f>IF(SUM(K8:K9)=0,+Q8,+LOOKUP(2,1/($K$4:K8&gt;0),$K$4:K8))</f>
        <v>0</v>
      </c>
      <c r="R9" s="71">
        <f>+IF(K8=0,+R8,+LOOKUP(2,1/($K$4:K7&gt;0),$K$4:K7))</f>
        <v>489</v>
      </c>
      <c r="S9" s="118">
        <f t="shared" si="1"/>
        <v>0</v>
      </c>
      <c r="T9" s="127">
        <f t="shared" si="5"/>
        <v>0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176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0</v>
      </c>
      <c r="R10" s="71">
        <f>+IF(K9=0,+R9,+LOOKUP(2,1/($K$4:K8&gt;0),$K$4:K8))</f>
        <v>489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176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0</v>
      </c>
      <c r="R11" s="71">
        <f>+IF(K10=0,+R10,+LOOKUP(2,1/($K$4:K9&gt;0),$K$4:K9))</f>
        <v>489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76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0</v>
      </c>
      <c r="R12" s="71">
        <f>+IF(K11=0,+R11,+LOOKUP(2,1/($K$4:K10&gt;0),$K$4:K10))</f>
        <v>489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76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0</v>
      </c>
      <c r="R13" s="71">
        <f>+IF(K12=0,+R12,+LOOKUP(2,1/($K$4:K11&gt;0),$K$4:K11))</f>
        <v>489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176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0</v>
      </c>
      <c r="R14" s="71">
        <f>+IF(K13=0,+R13,+LOOKUP(2,1/($K$4:K12&gt;0),$K$4:K12))</f>
        <v>489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177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0</v>
      </c>
      <c r="R15" s="81">
        <f>+IF(K14=0,+R14,+LOOKUP(2,1/($K$4:K13&gt;0),$K$4:K13))</f>
        <v>489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489</v>
      </c>
      <c r="I16" s="6"/>
      <c r="J16" s="37" t="s">
        <v>0</v>
      </c>
      <c r="K16" s="48">
        <f>SUM(K4:K15)</f>
        <v>489</v>
      </c>
      <c r="L16" s="77">
        <f>SUM(L4:L15)</f>
        <v>1</v>
      </c>
      <c r="M16" s="77">
        <f t="shared" ref="M16:P16" si="6">SUM(M4:M15)</f>
        <v>0</v>
      </c>
      <c r="N16" s="77">
        <f t="shared" si="6"/>
        <v>0</v>
      </c>
      <c r="O16" s="77">
        <f t="shared" si="6"/>
        <v>0</v>
      </c>
      <c r="P16" s="78">
        <f t="shared" si="6"/>
        <v>1</v>
      </c>
      <c r="Q16" s="72"/>
      <c r="R16" s="72"/>
      <c r="S16" s="63">
        <f>+MAX(S4:S15)</f>
        <v>87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>
        <f>SMALL(B4:B15,COUNTIF(B4:B15,"&lt;=0")+1)</f>
        <v>80</v>
      </c>
      <c r="C17" s="111">
        <f t="shared" ref="C17:G17" si="7">SMALL(C4:C15,COUNTIF(C4:C15,"&lt;=0")+1)</f>
        <v>87</v>
      </c>
      <c r="D17" s="111">
        <f t="shared" si="7"/>
        <v>80</v>
      </c>
      <c r="E17" s="111">
        <f t="shared" si="7"/>
        <v>78</v>
      </c>
      <c r="F17" s="111">
        <f t="shared" si="7"/>
        <v>86</v>
      </c>
      <c r="G17" s="111">
        <f t="shared" si="7"/>
        <v>78</v>
      </c>
      <c r="H17" s="111">
        <f>SMALL(H4:H15,COUNTIF(H4:H15,"&lt;=0")+1)</f>
        <v>489</v>
      </c>
      <c r="I17" s="6"/>
      <c r="J17" s="30" t="s">
        <v>5</v>
      </c>
      <c r="K17" s="31">
        <f>SMALL(K4:K15,COUNTIF(K4:K15,"&lt;=0")+1)</f>
        <v>489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>
        <f t="shared" ref="B18:H18" si="8">AVERAGEIF(B4:B15,"&gt;0")</f>
        <v>80</v>
      </c>
      <c r="C18" s="71">
        <f t="shared" si="8"/>
        <v>87</v>
      </c>
      <c r="D18" s="71">
        <f t="shared" si="8"/>
        <v>80</v>
      </c>
      <c r="E18" s="71">
        <f t="shared" si="8"/>
        <v>78</v>
      </c>
      <c r="F18" s="71">
        <f t="shared" si="8"/>
        <v>86</v>
      </c>
      <c r="G18" s="71">
        <f t="shared" si="8"/>
        <v>78</v>
      </c>
      <c r="H18" s="71">
        <f t="shared" si="8"/>
        <v>489</v>
      </c>
      <c r="I18" s="6"/>
      <c r="J18" s="32" t="s">
        <v>6</v>
      </c>
      <c r="K18" s="33">
        <f>AVERAGEIF(K4:K15,"&gt;0")</f>
        <v>489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>
        <f t="array" ref="B19">+MEDIAN(IF(B4:B15&lt;&gt;0,B4:B15))</f>
        <v>80</v>
      </c>
      <c r="C19" s="71">
        <f t="array" ref="C19">+MEDIAN(IF(C4:C15&lt;&gt;0,C4:C15))</f>
        <v>87</v>
      </c>
      <c r="D19" s="71">
        <f t="array" ref="D19">+MEDIAN(IF(D4:D15&lt;&gt;0,D4:D15))</f>
        <v>80</v>
      </c>
      <c r="E19" s="71">
        <f t="array" ref="E19">+MEDIAN(IF(E4:E15&lt;&gt;0,E4:E15))</f>
        <v>78</v>
      </c>
      <c r="F19" s="71">
        <f t="array" ref="F19">+MEDIAN(IF(F4:F15&lt;&gt;0,F4:F15))</f>
        <v>86</v>
      </c>
      <c r="G19" s="71">
        <f t="array" ref="G19">+MEDIAN(IF(G4:G15&lt;&gt;0,G4:G15))</f>
        <v>78</v>
      </c>
      <c r="H19" s="71">
        <f t="array" ref="H19">+MEDIAN(IF(H4:H15&lt;&gt;0,H4:H15))</f>
        <v>489</v>
      </c>
      <c r="I19" s="6"/>
      <c r="J19" s="32" t="s">
        <v>7</v>
      </c>
      <c r="K19" s="33">
        <f t="array" ref="K19">+MEDIAN(IF(K4:K15&lt;&gt;0,K4:K15))</f>
        <v>489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80</v>
      </c>
      <c r="C20" s="104">
        <f t="shared" si="9"/>
        <v>87</v>
      </c>
      <c r="D20" s="104">
        <f t="shared" si="9"/>
        <v>80</v>
      </c>
      <c r="E20" s="104">
        <f t="shared" si="9"/>
        <v>78</v>
      </c>
      <c r="F20" s="104">
        <f t="shared" si="9"/>
        <v>86</v>
      </c>
      <c r="G20" s="104">
        <f t="shared" si="9"/>
        <v>78</v>
      </c>
      <c r="H20" s="104">
        <f t="shared" si="9"/>
        <v>489</v>
      </c>
      <c r="I20" s="6"/>
      <c r="J20" s="32" t="s">
        <v>8</v>
      </c>
      <c r="K20" s="33">
        <f>+MAX(K4:K15)</f>
        <v>489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 t="e">
        <f t="array" ref="B21">+STDEV(IF(B4:B15&gt;0,B4:B15))</f>
        <v>#DIV/0!</v>
      </c>
      <c r="C21" s="120" t="e">
        <f t="array" ref="C21">+STDEV(IF(C4:C15&gt;0,C4:C15))</f>
        <v>#DIV/0!</v>
      </c>
      <c r="D21" s="120" t="e">
        <f t="array" ref="D21">+STDEV(IF(D4:D15&gt;0,D4:D15))</f>
        <v>#DIV/0!</v>
      </c>
      <c r="E21" s="120" t="e">
        <f t="array" ref="E21">+STDEV(IF(E4:E15&gt;0,E4:E15))</f>
        <v>#DIV/0!</v>
      </c>
      <c r="F21" s="120" t="e">
        <f t="array" ref="F21">+STDEV(IF(F4:F15&gt;0,F4:F15))</f>
        <v>#DIV/0!</v>
      </c>
      <c r="G21" s="120" t="e">
        <f t="array" ref="G21">+STDEV(IF(G4:G15&gt;0,G4:G15))</f>
        <v>#DIV/0!</v>
      </c>
      <c r="H21" s="120" t="e">
        <f t="array" ref="H21">+STDEV(IF(H4:H15&gt;0,H4:H15))</f>
        <v>#DIV/0!</v>
      </c>
      <c r="I21" s="6"/>
      <c r="J21" s="32" t="s">
        <v>9</v>
      </c>
      <c r="K21" s="119" t="e">
        <f t="array" ref="K21">+STDEV(IF(K4:K15&gt;0,K4:K15))</f>
        <v>#DIV/0!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>
        <f>+(B20-B17)/B18</f>
        <v>0</v>
      </c>
      <c r="C22" s="114">
        <f t="shared" ref="C22:H22" si="10">+(C20-C17)/C18</f>
        <v>0</v>
      </c>
      <c r="D22" s="114">
        <f t="shared" si="10"/>
        <v>0</v>
      </c>
      <c r="E22" s="114">
        <f t="shared" si="10"/>
        <v>0</v>
      </c>
      <c r="F22" s="114">
        <f t="shared" si="10"/>
        <v>0</v>
      </c>
      <c r="G22" s="114">
        <f t="shared" si="10"/>
        <v>0</v>
      </c>
      <c r="H22" s="114">
        <f t="shared" si="10"/>
        <v>0</v>
      </c>
      <c r="I22" s="6"/>
      <c r="J22" s="34" t="s">
        <v>4</v>
      </c>
      <c r="K22" s="35" t="e">
        <f>+K21/K18</f>
        <v>#DIV/0!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</row>
    <row r="33" spans="1:19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</row>
    <row r="34" spans="1:19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</row>
    <row r="35" spans="1:19" ht="15.75" x14ac:dyDescent="0.25">
      <c r="O35" s="16"/>
      <c r="S35" s="64"/>
    </row>
    <row r="36" spans="1:19" x14ac:dyDescent="0.2">
      <c r="S36" s="64"/>
    </row>
    <row r="37" spans="1:19" ht="15.75" x14ac:dyDescent="0.25">
      <c r="O37" s="65"/>
      <c r="P37" s="163"/>
      <c r="S37" s="64"/>
    </row>
    <row r="38" spans="1:19" x14ac:dyDescent="0.2">
      <c r="S38" s="64"/>
    </row>
    <row r="39" spans="1:19" x14ac:dyDescent="0.2">
      <c r="S39" s="64"/>
    </row>
    <row r="40" spans="1:19" x14ac:dyDescent="0.2">
      <c r="S40" s="25"/>
    </row>
  </sheetData>
  <sheetProtection sheet="1" objects="1" scenarios="1"/>
  <mergeCells count="1">
    <mergeCell ref="AD1:AH1"/>
  </mergeCells>
  <pageMargins left="0.7" right="0.7" top="0.75" bottom="0.75" header="0.3" footer="0.3"/>
  <ignoredErrors>
    <ignoredError sqref="H16" unlockedFormula="1"/>
    <ignoredError sqref="B17:G21 S4:T15" formulaRange="1"/>
    <ignoredError sqref="H4:H15" formulaRange="1" unlocked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40"/>
  <sheetViews>
    <sheetView showGridLines="0" workbookViewId="0">
      <selection activeCell="B4" sqref="B4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7109375" bestFit="1" customWidth="1"/>
    <col min="21" max="25" width="4.7109375" customWidth="1"/>
    <col min="26" max="26" width="8.85546875" bestFit="1" customWidth="1"/>
    <col min="29" max="29" width="12.4257812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>
        <v>7296</v>
      </c>
      <c r="B2" s="13" t="s">
        <v>56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92</v>
      </c>
      <c r="C4" s="164">
        <v>88</v>
      </c>
      <c r="D4" s="164">
        <v>94</v>
      </c>
      <c r="E4" s="164">
        <v>91</v>
      </c>
      <c r="F4" s="164">
        <v>92</v>
      </c>
      <c r="G4" s="164">
        <v>89</v>
      </c>
      <c r="H4" s="176">
        <f>+SUM(B4:G4)</f>
        <v>546</v>
      </c>
      <c r="I4" s="82"/>
      <c r="J4" s="59">
        <f>+TOTALES!$D$4</f>
        <v>46033</v>
      </c>
      <c r="K4" s="69">
        <f>+H4</f>
        <v>546</v>
      </c>
      <c r="L4" s="70">
        <f>+IF(K4=0,0,1)</f>
        <v>1</v>
      </c>
      <c r="M4" s="71"/>
      <c r="N4" s="71"/>
      <c r="O4" s="71"/>
      <c r="P4" s="69">
        <f t="shared" ref="P4:P15" si="0">+SUM(L4:O4)</f>
        <v>1</v>
      </c>
      <c r="Q4" s="72"/>
      <c r="R4" s="73"/>
      <c r="S4" s="117">
        <f t="shared" ref="S4:S15" si="1">+MAX(B4:G4)</f>
        <v>94</v>
      </c>
      <c r="T4" s="127">
        <f>IF(H4=0,0,+((+S4-MIN(B4:G4))/AVERAGE(B4:G4)))</f>
        <v>6.5934065934065936E-2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87</v>
      </c>
      <c r="C5" s="164">
        <v>88</v>
      </c>
      <c r="D5" s="164">
        <v>89</v>
      </c>
      <c r="E5" s="164">
        <v>94</v>
      </c>
      <c r="F5" s="164">
        <v>91</v>
      </c>
      <c r="G5" s="164">
        <v>86</v>
      </c>
      <c r="H5" s="176">
        <f t="shared" ref="H5:H15" si="2">+SUM(B5:G5)</f>
        <v>535</v>
      </c>
      <c r="I5" s="82"/>
      <c r="J5" s="59">
        <f>+TOTALES!$E$4</f>
        <v>46061</v>
      </c>
      <c r="K5" s="69">
        <f t="shared" ref="K5:K15" si="3">+H5</f>
        <v>535</v>
      </c>
      <c r="L5" s="70">
        <f t="shared" ref="L5:L15" si="4">+IF(K5=0,0,1)</f>
        <v>1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1</v>
      </c>
      <c r="S5" s="118">
        <f t="shared" si="1"/>
        <v>94</v>
      </c>
      <c r="T5" s="127">
        <f t="shared" ref="T5:T15" si="5">IF(H5=0,0,+((+S5-MIN(B5:G5))/AVERAGE(B5:G5)))</f>
        <v>8.9719626168224292E-2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85</v>
      </c>
      <c r="C6" s="164">
        <v>85</v>
      </c>
      <c r="D6" s="164">
        <v>92</v>
      </c>
      <c r="E6" s="164">
        <v>93</v>
      </c>
      <c r="F6" s="164">
        <v>90</v>
      </c>
      <c r="G6" s="164">
        <v>85</v>
      </c>
      <c r="H6" s="176">
        <f t="shared" si="2"/>
        <v>530</v>
      </c>
      <c r="I6" s="82"/>
      <c r="J6" s="59">
        <f>+TOTALES!$F$4</f>
        <v>46089</v>
      </c>
      <c r="K6" s="69">
        <f t="shared" si="3"/>
        <v>530</v>
      </c>
      <c r="L6" s="70">
        <f t="shared" si="4"/>
        <v>1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1</v>
      </c>
      <c r="Q6" s="71">
        <f>+K5</f>
        <v>535</v>
      </c>
      <c r="R6" s="71">
        <f>+K4</f>
        <v>546</v>
      </c>
      <c r="S6" s="118">
        <f t="shared" si="1"/>
        <v>93</v>
      </c>
      <c r="T6" s="127">
        <f t="shared" si="5"/>
        <v>9.0566037735849064E-2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84</v>
      </c>
      <c r="C7" s="164">
        <v>81</v>
      </c>
      <c r="D7" s="164">
        <v>86</v>
      </c>
      <c r="E7" s="164">
        <v>88</v>
      </c>
      <c r="F7" s="164">
        <v>91</v>
      </c>
      <c r="G7" s="164">
        <v>92</v>
      </c>
      <c r="H7" s="176">
        <f t="shared" si="2"/>
        <v>522</v>
      </c>
      <c r="I7" s="82"/>
      <c r="J7" s="59">
        <f>+TOTALES!$G$4</f>
        <v>46124</v>
      </c>
      <c r="K7" s="69">
        <f t="shared" si="3"/>
        <v>522</v>
      </c>
      <c r="L7" s="70">
        <f t="shared" si="4"/>
        <v>1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1</v>
      </c>
      <c r="Q7" s="71">
        <f>IF(SUM(K6:K7)=0,+Q6,+LOOKUP(2,1/($K$4:K6&gt;0),$K$4:K6))</f>
        <v>530</v>
      </c>
      <c r="R7" s="71">
        <f>+IF(K6=0,+R6,+LOOKUP(2,1/($K$4:K5&gt;0),$K$4:K5))</f>
        <v>535</v>
      </c>
      <c r="S7" s="118">
        <f t="shared" si="1"/>
        <v>92</v>
      </c>
      <c r="T7" s="127">
        <f t="shared" si="5"/>
        <v>0.12643678160919541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0</v>
      </c>
      <c r="C8" s="164">
        <v>0</v>
      </c>
      <c r="D8" s="164">
        <v>0</v>
      </c>
      <c r="E8" s="164">
        <v>0</v>
      </c>
      <c r="F8" s="164">
        <v>0</v>
      </c>
      <c r="G8" s="164">
        <v>0</v>
      </c>
      <c r="H8" s="176">
        <f t="shared" si="2"/>
        <v>0</v>
      </c>
      <c r="I8" s="82"/>
      <c r="J8" s="59">
        <f>+TOTALES!$H$4</f>
        <v>46173</v>
      </c>
      <c r="K8" s="69">
        <f t="shared" si="3"/>
        <v>0</v>
      </c>
      <c r="L8" s="70">
        <f t="shared" si="4"/>
        <v>0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0</v>
      </c>
      <c r="O8" s="71">
        <f>IF(COUNTIF($K$4:K8,"&gt;0")&lt;3,0,+IF(K8=0,0,IF(K8&lt;=Q8,0,IF(Q8&lt;=R8,0,3))))</f>
        <v>0</v>
      </c>
      <c r="P8" s="69">
        <f t="shared" si="0"/>
        <v>0</v>
      </c>
      <c r="Q8" s="71">
        <f>IF(SUM(K7:K8)=0,+Q7,+LOOKUP(2,1/($K$4:K7&gt;0),$K$4:K7))</f>
        <v>522</v>
      </c>
      <c r="R8" s="71">
        <f>+IF(K7=0,+R7,+LOOKUP(2,1/($K$4:K6&gt;0),$K$4:K6))</f>
        <v>530</v>
      </c>
      <c r="S8" s="118">
        <f t="shared" si="1"/>
        <v>0</v>
      </c>
      <c r="T8" s="127">
        <f t="shared" si="5"/>
        <v>0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0</v>
      </c>
      <c r="C9" s="164">
        <v>0</v>
      </c>
      <c r="D9" s="164">
        <v>0</v>
      </c>
      <c r="E9" s="164">
        <v>0</v>
      </c>
      <c r="F9" s="164">
        <v>0</v>
      </c>
      <c r="G9" s="164">
        <v>0</v>
      </c>
      <c r="H9" s="176">
        <f t="shared" si="2"/>
        <v>0</v>
      </c>
      <c r="I9" s="82"/>
      <c r="J9" s="59">
        <f>+TOTALES!$I$4</f>
        <v>46215</v>
      </c>
      <c r="K9" s="69">
        <f t="shared" si="3"/>
        <v>0</v>
      </c>
      <c r="L9" s="70">
        <f t="shared" si="4"/>
        <v>0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0</v>
      </c>
      <c r="O9" s="71">
        <f>IF(COUNTIF($K$4:K9,"&gt;0")&lt;3,0,+IF(K9=0,0,IF(K9&lt;=Q9,0,IF(Q9&lt;=R9,0,3))))</f>
        <v>0</v>
      </c>
      <c r="P9" s="69">
        <f t="shared" si="0"/>
        <v>0</v>
      </c>
      <c r="Q9" s="71">
        <f>IF(SUM(K8:K9)=0,+Q8,+LOOKUP(2,1/($K$4:K8&gt;0),$K$4:K8))</f>
        <v>522</v>
      </c>
      <c r="R9" s="71">
        <f>+IF(K8=0,+R8,+LOOKUP(2,1/($K$4:K7&gt;0),$K$4:K7))</f>
        <v>530</v>
      </c>
      <c r="S9" s="118">
        <f t="shared" si="1"/>
        <v>0</v>
      </c>
      <c r="T9" s="127">
        <f t="shared" si="5"/>
        <v>0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176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522</v>
      </c>
      <c r="R10" s="71">
        <f>+IF(K9=0,+R9,+LOOKUP(2,1/($K$4:K8&gt;0),$K$4:K8))</f>
        <v>530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176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522</v>
      </c>
      <c r="R11" s="71">
        <f>+IF(K10=0,+R10,+LOOKUP(2,1/($K$4:K9&gt;0),$K$4:K9))</f>
        <v>530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76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522</v>
      </c>
      <c r="R12" s="71">
        <f>+IF(K11=0,+R11,+LOOKUP(2,1/($K$4:K10&gt;0),$K$4:K10))</f>
        <v>530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76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522</v>
      </c>
      <c r="R13" s="71">
        <f>+IF(K12=0,+R12,+LOOKUP(2,1/($K$4:K11&gt;0),$K$4:K11))</f>
        <v>530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176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522</v>
      </c>
      <c r="R14" s="71">
        <f>+IF(K13=0,+R13,+LOOKUP(2,1/($K$4:K12&gt;0),$K$4:K12))</f>
        <v>530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177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522</v>
      </c>
      <c r="R15" s="81">
        <f>+IF(K14=0,+R14,+LOOKUP(2,1/($K$4:K13&gt;0),$K$4:K13))</f>
        <v>530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2133</v>
      </c>
      <c r="I16" s="6"/>
      <c r="J16" s="37" t="s">
        <v>0</v>
      </c>
      <c r="K16" s="48">
        <f>SUM(K4:K15)</f>
        <v>2133</v>
      </c>
      <c r="L16" s="77">
        <f>SUM(L4:L15)</f>
        <v>4</v>
      </c>
      <c r="M16" s="77">
        <f t="shared" ref="M16:P16" si="6">SUM(M4:M15)</f>
        <v>0</v>
      </c>
      <c r="N16" s="77">
        <f t="shared" si="6"/>
        <v>0</v>
      </c>
      <c r="O16" s="77">
        <f t="shared" si="6"/>
        <v>0</v>
      </c>
      <c r="P16" s="78">
        <f t="shared" si="6"/>
        <v>4</v>
      </c>
      <c r="Q16" s="72"/>
      <c r="R16" s="72"/>
      <c r="S16" s="63">
        <f>+MAX(S4:S15)</f>
        <v>94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>
        <f>SMALL(B4:B15,COUNTIF(B4:B15,"&lt;=0")+1)</f>
        <v>84</v>
      </c>
      <c r="C17" s="111">
        <f t="shared" ref="C17:G17" si="7">SMALL(C4:C15,COUNTIF(C4:C15,"&lt;=0")+1)</f>
        <v>81</v>
      </c>
      <c r="D17" s="111">
        <f t="shared" si="7"/>
        <v>86</v>
      </c>
      <c r="E17" s="111">
        <f t="shared" si="7"/>
        <v>88</v>
      </c>
      <c r="F17" s="111">
        <f t="shared" si="7"/>
        <v>90</v>
      </c>
      <c r="G17" s="111">
        <f t="shared" si="7"/>
        <v>85</v>
      </c>
      <c r="H17" s="111">
        <f>SMALL(H4:H15,COUNTIF(H4:H15,"&lt;=0")+1)</f>
        <v>522</v>
      </c>
      <c r="I17" s="6"/>
      <c r="J17" s="30" t="s">
        <v>5</v>
      </c>
      <c r="K17" s="31">
        <f>SMALL(K4:K15,COUNTIF(K4:K15,"&lt;=0")+1)</f>
        <v>522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>
        <f t="shared" ref="B18:H18" si="8">AVERAGEIF(B4:B15,"&gt;0")</f>
        <v>87</v>
      </c>
      <c r="C18" s="71">
        <f t="shared" si="8"/>
        <v>85.5</v>
      </c>
      <c r="D18" s="71">
        <f t="shared" si="8"/>
        <v>90.25</v>
      </c>
      <c r="E18" s="71">
        <f t="shared" si="8"/>
        <v>91.5</v>
      </c>
      <c r="F18" s="71">
        <f t="shared" si="8"/>
        <v>91</v>
      </c>
      <c r="G18" s="71">
        <f t="shared" si="8"/>
        <v>88</v>
      </c>
      <c r="H18" s="71">
        <f t="shared" si="8"/>
        <v>533.25</v>
      </c>
      <c r="I18" s="6"/>
      <c r="J18" s="32" t="s">
        <v>6</v>
      </c>
      <c r="K18" s="33">
        <f>AVERAGEIF(K4:K15,"&gt;0")</f>
        <v>533.25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>
        <f t="array" ref="B19">+MEDIAN(IF(B4:B15&lt;&gt;0,B4:B15))</f>
        <v>86</v>
      </c>
      <c r="C19" s="71">
        <f t="array" ref="C19">+MEDIAN(IF(C4:C15&lt;&gt;0,C4:C15))</f>
        <v>86.5</v>
      </c>
      <c r="D19" s="71">
        <f t="array" ref="D19">+MEDIAN(IF(D4:D15&lt;&gt;0,D4:D15))</f>
        <v>90.5</v>
      </c>
      <c r="E19" s="71">
        <f t="array" ref="E19">+MEDIAN(IF(E4:E15&lt;&gt;0,E4:E15))</f>
        <v>92</v>
      </c>
      <c r="F19" s="71">
        <f t="array" ref="F19">+MEDIAN(IF(F4:F15&lt;&gt;0,F4:F15))</f>
        <v>91</v>
      </c>
      <c r="G19" s="71">
        <f t="array" ref="G19">+MEDIAN(IF(G4:G15&lt;&gt;0,G4:G15))</f>
        <v>87.5</v>
      </c>
      <c r="H19" s="71">
        <f t="array" ref="H19">+MEDIAN(IF(H4:H15&lt;&gt;0,H4:H15))</f>
        <v>532.5</v>
      </c>
      <c r="I19" s="6"/>
      <c r="J19" s="32" t="s">
        <v>7</v>
      </c>
      <c r="K19" s="33">
        <f t="array" ref="K19">+MEDIAN(IF(K4:K15&lt;&gt;0,K4:K15))</f>
        <v>532.5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92</v>
      </c>
      <c r="C20" s="104">
        <f t="shared" si="9"/>
        <v>88</v>
      </c>
      <c r="D20" s="104">
        <f t="shared" si="9"/>
        <v>94</v>
      </c>
      <c r="E20" s="104">
        <f t="shared" si="9"/>
        <v>94</v>
      </c>
      <c r="F20" s="104">
        <f t="shared" si="9"/>
        <v>92</v>
      </c>
      <c r="G20" s="104">
        <f t="shared" si="9"/>
        <v>92</v>
      </c>
      <c r="H20" s="104">
        <f t="shared" si="9"/>
        <v>546</v>
      </c>
      <c r="I20" s="6"/>
      <c r="J20" s="32" t="s">
        <v>8</v>
      </c>
      <c r="K20" s="33">
        <f>+MAX(K4:K15)</f>
        <v>546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>
        <f t="array" ref="B21">+STDEV(IF(B4:B15&gt;0,B4:B15))</f>
        <v>3.5590260840104371</v>
      </c>
      <c r="C21" s="120">
        <f t="array" ref="C21">+STDEV(IF(C4:C15&gt;0,C4:C15))</f>
        <v>3.3166247903553998</v>
      </c>
      <c r="D21" s="120">
        <f t="array" ref="D21">+STDEV(IF(D4:D15&gt;0,D4:D15))</f>
        <v>3.5</v>
      </c>
      <c r="E21" s="120">
        <f t="array" ref="E21">+STDEV(IF(E4:E15&gt;0,E4:E15))</f>
        <v>2.6457513110645907</v>
      </c>
      <c r="F21" s="120">
        <f t="array" ref="F21">+STDEV(IF(F4:F15&gt;0,F4:F15))</f>
        <v>0.81649658092772603</v>
      </c>
      <c r="G21" s="120">
        <f t="array" ref="G21">+STDEV(IF(G4:G15&gt;0,G4:G15))</f>
        <v>3.1622776601683795</v>
      </c>
      <c r="H21" s="120">
        <f t="array" ref="H21">+STDEV(IF(H4:H15&gt;0,H4:H15))</f>
        <v>10.045728777279759</v>
      </c>
      <c r="I21" s="6"/>
      <c r="J21" s="32" t="s">
        <v>9</v>
      </c>
      <c r="K21" s="119">
        <f t="array" ref="K21">+STDEV(IF(K4:K15&gt;0,K4:K15))</f>
        <v>10.045728777279759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>
        <f>+(B20-B17)/B18</f>
        <v>9.1954022988505746E-2</v>
      </c>
      <c r="C22" s="114">
        <f t="shared" ref="C22:H22" si="10">+(C20-C17)/C18</f>
        <v>8.1871345029239762E-2</v>
      </c>
      <c r="D22" s="114">
        <f t="shared" si="10"/>
        <v>8.8642659279778394E-2</v>
      </c>
      <c r="E22" s="114">
        <f t="shared" si="10"/>
        <v>6.5573770491803282E-2</v>
      </c>
      <c r="F22" s="114">
        <f t="shared" si="10"/>
        <v>2.197802197802198E-2</v>
      </c>
      <c r="G22" s="114">
        <f t="shared" si="10"/>
        <v>7.9545454545454544E-2</v>
      </c>
      <c r="H22" s="114">
        <f t="shared" si="10"/>
        <v>4.5007032348804502E-2</v>
      </c>
      <c r="I22" s="6"/>
      <c r="J22" s="34" t="s">
        <v>4</v>
      </c>
      <c r="K22" s="35">
        <f>+K21/K18</f>
        <v>1.8838685001931102E-2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17"/>
      <c r="U34" s="17"/>
      <c r="V34" s="17"/>
      <c r="W34" s="17"/>
      <c r="X34" s="17"/>
      <c r="Y34" s="17"/>
      <c r="Z34" s="17"/>
      <c r="AA34" s="17"/>
    </row>
    <row r="35" spans="1:27" ht="15.75" x14ac:dyDescent="0.25">
      <c r="O35" s="16"/>
      <c r="S35" s="64"/>
    </row>
    <row r="36" spans="1:27" x14ac:dyDescent="0.2">
      <c r="S36" s="64"/>
    </row>
    <row r="37" spans="1:27" ht="15.75" x14ac:dyDescent="0.25">
      <c r="O37" s="65"/>
      <c r="P37" s="163"/>
      <c r="S37" s="64"/>
    </row>
    <row r="38" spans="1:27" x14ac:dyDescent="0.2">
      <c r="S38" s="64"/>
    </row>
    <row r="39" spans="1:27" x14ac:dyDescent="0.2">
      <c r="S39" s="64"/>
    </row>
    <row r="40" spans="1:27" x14ac:dyDescent="0.2">
      <c r="S40" s="25"/>
    </row>
  </sheetData>
  <sheetProtection sheet="1" objects="1" scenarios="1"/>
  <mergeCells count="1">
    <mergeCell ref="AD1:AH1"/>
  </mergeCells>
  <phoneticPr fontId="0" type="noConversion"/>
  <pageMargins left="0.75" right="0.75" top="1" bottom="1" header="0" footer="0"/>
  <headerFooter alignWithMargins="0"/>
  <ignoredErrors>
    <ignoredError sqref="H16" unlockedFormula="1"/>
    <ignoredError sqref="B17:G21 S4:T15" formulaRange="1"/>
    <ignoredError sqref="H4:H15" formulaRange="1" unlockedFormula="1"/>
  </ignoredErrors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H40"/>
  <sheetViews>
    <sheetView showGridLines="0" workbookViewId="0">
      <selection activeCell="B4" sqref="B4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7109375" bestFit="1" customWidth="1"/>
    <col min="21" max="25" width="4.7109375" customWidth="1"/>
    <col min="26" max="26" width="8.85546875" bestFit="1" customWidth="1"/>
    <col min="29" max="29" width="12.4257812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 t="s">
        <v>10</v>
      </c>
      <c r="B2" s="13" t="s">
        <v>16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0</v>
      </c>
      <c r="C4" s="164">
        <v>0</v>
      </c>
      <c r="D4" s="164">
        <v>0</v>
      </c>
      <c r="E4" s="164">
        <v>0</v>
      </c>
      <c r="F4" s="164">
        <v>0</v>
      </c>
      <c r="G4" s="164">
        <v>0</v>
      </c>
      <c r="H4" s="43">
        <f>+SUM(B4:G4)</f>
        <v>0</v>
      </c>
      <c r="I4" s="82"/>
      <c r="J4" s="59">
        <v>45312</v>
      </c>
      <c r="K4" s="69">
        <f>+H4</f>
        <v>0</v>
      </c>
      <c r="L4" s="70">
        <f>+IF(K4=0,0,1)</f>
        <v>0</v>
      </c>
      <c r="M4" s="71"/>
      <c r="N4" s="71"/>
      <c r="O4" s="71"/>
      <c r="P4" s="69">
        <f t="shared" ref="P4:P15" si="0">+SUM(L4:O4)</f>
        <v>0</v>
      </c>
      <c r="Q4" s="72"/>
      <c r="R4" s="73"/>
      <c r="S4" s="117">
        <f t="shared" ref="S4:S15" si="1">+MAX(B4:G4)</f>
        <v>0</v>
      </c>
      <c r="T4" s="127">
        <f>IF(H4=0,0,+((+S4-MIN(B4:G4))/AVERAGE(B4:G4)))</f>
        <v>0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0</v>
      </c>
      <c r="C5" s="164">
        <v>0</v>
      </c>
      <c r="D5" s="164">
        <v>0</v>
      </c>
      <c r="E5" s="164">
        <v>0</v>
      </c>
      <c r="F5" s="164">
        <v>0</v>
      </c>
      <c r="G5" s="164">
        <v>0</v>
      </c>
      <c r="H5" s="43">
        <f t="shared" ref="H5:H15" si="2">+SUM(B5:G5)</f>
        <v>0</v>
      </c>
      <c r="I5" s="82"/>
      <c r="J5" s="59">
        <v>45326</v>
      </c>
      <c r="K5" s="69">
        <f t="shared" ref="K5:K15" si="3">+H5</f>
        <v>0</v>
      </c>
      <c r="L5" s="70">
        <f t="shared" ref="L5:L15" si="4">+IF(K5=0,0,1)</f>
        <v>0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0</v>
      </c>
      <c r="S5" s="118">
        <f t="shared" si="1"/>
        <v>0</v>
      </c>
      <c r="T5" s="127">
        <f t="shared" ref="T5:T15" si="5">IF(H5=0,0,+((+S5-MIN(B5:G5))/AVERAGE(B5:G5)))</f>
        <v>0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0</v>
      </c>
      <c r="C6" s="164">
        <v>0</v>
      </c>
      <c r="D6" s="164">
        <v>0</v>
      </c>
      <c r="E6" s="164">
        <v>0</v>
      </c>
      <c r="F6" s="164">
        <v>0</v>
      </c>
      <c r="G6" s="164">
        <v>0</v>
      </c>
      <c r="H6" s="43">
        <f t="shared" si="2"/>
        <v>0</v>
      </c>
      <c r="I6" s="82"/>
      <c r="J6" s="59">
        <v>45354</v>
      </c>
      <c r="K6" s="69">
        <f t="shared" si="3"/>
        <v>0</v>
      </c>
      <c r="L6" s="70">
        <f t="shared" si="4"/>
        <v>0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0</v>
      </c>
      <c r="Q6" s="71">
        <f>+K5</f>
        <v>0</v>
      </c>
      <c r="R6" s="71">
        <f>+K4</f>
        <v>0</v>
      </c>
      <c r="S6" s="118">
        <f t="shared" si="1"/>
        <v>0</v>
      </c>
      <c r="T6" s="127">
        <f t="shared" si="5"/>
        <v>0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0</v>
      </c>
      <c r="C7" s="164">
        <v>0</v>
      </c>
      <c r="D7" s="164">
        <v>0</v>
      </c>
      <c r="E7" s="164">
        <v>0</v>
      </c>
      <c r="F7" s="164">
        <v>0</v>
      </c>
      <c r="G7" s="164">
        <v>0</v>
      </c>
      <c r="H7" s="43">
        <f t="shared" si="2"/>
        <v>0</v>
      </c>
      <c r="I7" s="82"/>
      <c r="J7" s="59">
        <v>45389</v>
      </c>
      <c r="K7" s="69">
        <f t="shared" si="3"/>
        <v>0</v>
      </c>
      <c r="L7" s="70">
        <f t="shared" si="4"/>
        <v>0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0</v>
      </c>
      <c r="Q7" s="71">
        <f>IF(SUM(K6:K7)=0,+Q6,+LOOKUP(2,1/($K$4:K6&gt;0),$K$4:K6))</f>
        <v>0</v>
      </c>
      <c r="R7" s="71">
        <f>+IF(K6=0,+R6,+LOOKUP(2,1/($K$4:K5&gt;0),$K$4:K5))</f>
        <v>0</v>
      </c>
      <c r="S7" s="118">
        <f t="shared" si="1"/>
        <v>0</v>
      </c>
      <c r="T7" s="127">
        <f t="shared" si="5"/>
        <v>0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0</v>
      </c>
      <c r="C8" s="164">
        <v>0</v>
      </c>
      <c r="D8" s="164">
        <v>0</v>
      </c>
      <c r="E8" s="164">
        <v>0</v>
      </c>
      <c r="F8" s="164">
        <v>0</v>
      </c>
      <c r="G8" s="164">
        <v>0</v>
      </c>
      <c r="H8" s="43">
        <f t="shared" si="2"/>
        <v>0</v>
      </c>
      <c r="I8" s="82"/>
      <c r="J8" s="59">
        <v>45403</v>
      </c>
      <c r="K8" s="69">
        <f t="shared" si="3"/>
        <v>0</v>
      </c>
      <c r="L8" s="70">
        <f t="shared" si="4"/>
        <v>0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0</v>
      </c>
      <c r="O8" s="71">
        <f>IF(COUNTIF($K$4:K8,"&gt;0")&lt;3,0,+IF(K8=0,0,IF(K8&lt;=Q8,0,IF(Q8&lt;=R8,0,3))))</f>
        <v>0</v>
      </c>
      <c r="P8" s="69">
        <f t="shared" si="0"/>
        <v>0</v>
      </c>
      <c r="Q8" s="71">
        <f>IF(SUM(K7:K8)=0,+Q7,+LOOKUP(2,1/($K$4:K7&gt;0),$K$4:K7))</f>
        <v>0</v>
      </c>
      <c r="R8" s="71">
        <f>+IF(K7=0,+R7,+LOOKUP(2,1/($K$4:K6&gt;0),$K$4:K6))</f>
        <v>0</v>
      </c>
      <c r="S8" s="118">
        <f t="shared" si="1"/>
        <v>0</v>
      </c>
      <c r="T8" s="127">
        <f t="shared" si="5"/>
        <v>0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0</v>
      </c>
      <c r="C9" s="164">
        <v>0</v>
      </c>
      <c r="D9" s="164">
        <v>0</v>
      </c>
      <c r="E9" s="164">
        <v>0</v>
      </c>
      <c r="F9" s="164">
        <v>0</v>
      </c>
      <c r="G9" s="164">
        <v>0</v>
      </c>
      <c r="H9" s="43">
        <f t="shared" si="2"/>
        <v>0</v>
      </c>
      <c r="I9" s="82"/>
      <c r="J9" s="59">
        <v>45459</v>
      </c>
      <c r="K9" s="69">
        <f t="shared" si="3"/>
        <v>0</v>
      </c>
      <c r="L9" s="70">
        <f t="shared" si="4"/>
        <v>0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0</v>
      </c>
      <c r="O9" s="71">
        <f>IF(COUNTIF($K$4:K9,"&gt;0")&lt;3,0,+IF(K9=0,0,IF(K9&lt;=Q9,0,IF(Q9&lt;=R9,0,3))))</f>
        <v>0</v>
      </c>
      <c r="P9" s="69">
        <f t="shared" si="0"/>
        <v>0</v>
      </c>
      <c r="Q9" s="71">
        <f>IF(SUM(K8:K9)=0,+Q8,+LOOKUP(2,1/($K$4:K8&gt;0),$K$4:K8))</f>
        <v>0</v>
      </c>
      <c r="R9" s="71">
        <f>+IF(K8=0,+R8,+LOOKUP(2,1/($K$4:K7&gt;0),$K$4:K7))</f>
        <v>0</v>
      </c>
      <c r="S9" s="118">
        <f t="shared" si="1"/>
        <v>0</v>
      </c>
      <c r="T9" s="127">
        <f t="shared" si="5"/>
        <v>0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43">
        <f t="shared" si="2"/>
        <v>0</v>
      </c>
      <c r="I10" s="82"/>
      <c r="J10" s="59">
        <v>45487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0</v>
      </c>
      <c r="R10" s="71">
        <f>+IF(K9=0,+R9,+LOOKUP(2,1/($K$4:K8&gt;0),$K$4:K8))</f>
        <v>0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43">
        <f t="shared" si="2"/>
        <v>0</v>
      </c>
      <c r="I11" s="82"/>
      <c r="J11" s="59">
        <v>45557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0</v>
      </c>
      <c r="R11" s="71">
        <f>+IF(K10=0,+R10,+LOOKUP(2,1/($K$4:K9&gt;0),$K$4:K9))</f>
        <v>0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43">
        <f t="shared" si="2"/>
        <v>0</v>
      </c>
      <c r="I12" s="82"/>
      <c r="J12" s="59">
        <v>45599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0</v>
      </c>
      <c r="R12" s="71">
        <f>+IF(K11=0,+R11,+LOOKUP(2,1/($K$4:K10&gt;0),$K$4:K10))</f>
        <v>0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43">
        <f t="shared" si="2"/>
        <v>0</v>
      </c>
      <c r="I13" s="82"/>
      <c r="J13" s="59">
        <v>45620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0</v>
      </c>
      <c r="R13" s="71">
        <f>+IF(K12=0,+R12,+LOOKUP(2,1/($K$4:K11&gt;0),$K$4:K11))</f>
        <v>0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43">
        <f t="shared" si="2"/>
        <v>0</v>
      </c>
      <c r="I14" s="82"/>
      <c r="J14" s="59">
        <v>45627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0</v>
      </c>
      <c r="R14" s="71">
        <f>+IF(K13=0,+R13,+LOOKUP(2,1/($K$4:K12&gt;0),$K$4:K12))</f>
        <v>0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44">
        <f t="shared" si="2"/>
        <v>0</v>
      </c>
      <c r="I15" s="82"/>
      <c r="J15" s="60">
        <v>45648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0</v>
      </c>
      <c r="R15" s="81">
        <f>+IF(K14=0,+R14,+LOOKUP(2,1/($K$4:K13&gt;0),$K$4:K13))</f>
        <v>0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0</v>
      </c>
      <c r="I16" s="6"/>
      <c r="J16" s="37" t="s">
        <v>0</v>
      </c>
      <c r="K16" s="48">
        <f>SUM(K4:K15)</f>
        <v>0</v>
      </c>
      <c r="L16" s="77">
        <f>SUM(L4:L15)</f>
        <v>0</v>
      </c>
      <c r="M16" s="77">
        <f t="shared" ref="M16:P16" si="6">SUM(M4:M15)</f>
        <v>0</v>
      </c>
      <c r="N16" s="77">
        <f t="shared" si="6"/>
        <v>0</v>
      </c>
      <c r="O16" s="77">
        <f t="shared" si="6"/>
        <v>0</v>
      </c>
      <c r="P16" s="78">
        <f t="shared" si="6"/>
        <v>0</v>
      </c>
      <c r="Q16" s="72"/>
      <c r="R16" s="72"/>
      <c r="S16" s="63">
        <f>+MAX(S4:S15)</f>
        <v>0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 t="e">
        <f>SMALL(B4:B15,COUNTIF(B4:B15,"&lt;=0")+1)</f>
        <v>#NUM!</v>
      </c>
      <c r="C17" s="111" t="e">
        <f t="shared" ref="C17:G17" si="7">SMALL(C4:C15,COUNTIF(C4:C15,"&lt;=0")+1)</f>
        <v>#NUM!</v>
      </c>
      <c r="D17" s="111" t="e">
        <f t="shared" si="7"/>
        <v>#NUM!</v>
      </c>
      <c r="E17" s="111" t="e">
        <f t="shared" si="7"/>
        <v>#NUM!</v>
      </c>
      <c r="F17" s="111" t="e">
        <f t="shared" si="7"/>
        <v>#NUM!</v>
      </c>
      <c r="G17" s="111" t="e">
        <f t="shared" si="7"/>
        <v>#NUM!</v>
      </c>
      <c r="H17" s="111" t="e">
        <f>SMALL(H4:H15,COUNTIF(H4:H15,"&lt;=0")+1)</f>
        <v>#NUM!</v>
      </c>
      <c r="I17" s="6"/>
      <c r="J17" s="30" t="s">
        <v>5</v>
      </c>
      <c r="K17" s="31" t="e">
        <f>SMALL(K4:K15,COUNTIF(K4:K15,"&lt;=0")+1)</f>
        <v>#NUM!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 t="e">
        <f t="shared" ref="B18:H18" si="8">AVERAGEIF(B4:B15,"&gt;0")</f>
        <v>#DIV/0!</v>
      </c>
      <c r="C18" s="71" t="e">
        <f t="shared" si="8"/>
        <v>#DIV/0!</v>
      </c>
      <c r="D18" s="71" t="e">
        <f t="shared" si="8"/>
        <v>#DIV/0!</v>
      </c>
      <c r="E18" s="71" t="e">
        <f t="shared" si="8"/>
        <v>#DIV/0!</v>
      </c>
      <c r="F18" s="71" t="e">
        <f t="shared" si="8"/>
        <v>#DIV/0!</v>
      </c>
      <c r="G18" s="71" t="e">
        <f t="shared" si="8"/>
        <v>#DIV/0!</v>
      </c>
      <c r="H18" s="71" t="e">
        <f t="shared" si="8"/>
        <v>#DIV/0!</v>
      </c>
      <c r="I18" s="6"/>
      <c r="J18" s="32" t="s">
        <v>6</v>
      </c>
      <c r="K18" s="33" t="e">
        <f>AVERAGEIF(K4:K15,"&gt;0")</f>
        <v>#DIV/0!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 t="e">
        <f t="array" ref="B19">+MEDIAN(IF(B4:B15&lt;&gt;0,B4:B15))</f>
        <v>#NUM!</v>
      </c>
      <c r="C19" s="71" t="e">
        <f t="array" ref="C19">+MEDIAN(IF(C4:C15&lt;&gt;0,C4:C15))</f>
        <v>#NUM!</v>
      </c>
      <c r="D19" s="71" t="e">
        <f t="array" ref="D19">+MEDIAN(IF(D4:D15&lt;&gt;0,D4:D15))</f>
        <v>#NUM!</v>
      </c>
      <c r="E19" s="71" t="e">
        <f t="array" ref="E19">+MEDIAN(IF(E4:E15&lt;&gt;0,E4:E15))</f>
        <v>#NUM!</v>
      </c>
      <c r="F19" s="71" t="e">
        <f t="array" ref="F19">+MEDIAN(IF(F4:F15&lt;&gt;0,F4:F15))</f>
        <v>#NUM!</v>
      </c>
      <c r="G19" s="71" t="e">
        <f t="array" ref="G19">+MEDIAN(IF(G4:G15&lt;&gt;0,G4:G15))</f>
        <v>#NUM!</v>
      </c>
      <c r="H19" s="71" t="e">
        <f t="array" ref="H19">+MEDIAN(IF(H4:H15&lt;&gt;0,H4:H15))</f>
        <v>#NUM!</v>
      </c>
      <c r="I19" s="6"/>
      <c r="J19" s="32" t="s">
        <v>7</v>
      </c>
      <c r="K19" s="33" t="e">
        <f t="array" ref="K19">+MEDIAN(IF(K4:K15&lt;&gt;0,K4:K15))</f>
        <v>#NUM!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0</v>
      </c>
      <c r="C20" s="104">
        <f t="shared" si="9"/>
        <v>0</v>
      </c>
      <c r="D20" s="104">
        <f t="shared" si="9"/>
        <v>0</v>
      </c>
      <c r="E20" s="104">
        <f t="shared" si="9"/>
        <v>0</v>
      </c>
      <c r="F20" s="104">
        <f t="shared" si="9"/>
        <v>0</v>
      </c>
      <c r="G20" s="104">
        <f t="shared" si="9"/>
        <v>0</v>
      </c>
      <c r="H20" s="104">
        <f t="shared" si="9"/>
        <v>0</v>
      </c>
      <c r="I20" s="6"/>
      <c r="J20" s="32" t="s">
        <v>8</v>
      </c>
      <c r="K20" s="33">
        <f>+MAX(K4:K15)</f>
        <v>0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 t="e">
        <f t="array" ref="B21">+STDEV(IF(B4:B15&gt;0,B4:B15))</f>
        <v>#DIV/0!</v>
      </c>
      <c r="C21" s="120" t="e">
        <f t="array" ref="C21">+STDEV(IF(C4:C15&gt;0,C4:C15))</f>
        <v>#DIV/0!</v>
      </c>
      <c r="D21" s="120" t="e">
        <f t="array" ref="D21">+STDEV(IF(D4:D15&gt;0,D4:D15))</f>
        <v>#DIV/0!</v>
      </c>
      <c r="E21" s="120" t="e">
        <f t="array" ref="E21">+STDEV(IF(E4:E15&gt;0,E4:E15))</f>
        <v>#DIV/0!</v>
      </c>
      <c r="F21" s="120" t="e">
        <f t="array" ref="F21">+STDEV(IF(F4:F15&gt;0,F4:F15))</f>
        <v>#DIV/0!</v>
      </c>
      <c r="G21" s="120" t="e">
        <f t="array" ref="G21">+STDEV(IF(G4:G15&gt;0,G4:G15))</f>
        <v>#DIV/0!</v>
      </c>
      <c r="H21" s="120" t="e">
        <f t="array" ref="H21">+STDEV(IF(H4:H15&gt;0,H4:H15))</f>
        <v>#DIV/0!</v>
      </c>
      <c r="I21" s="6"/>
      <c r="J21" s="32" t="s">
        <v>9</v>
      </c>
      <c r="K21" s="119" t="e">
        <f t="array" ref="K21">+STDEV(IF(K4:K15&gt;0,K4:K15))</f>
        <v>#DIV/0!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 t="e">
        <f>+(B20-B17)/B18</f>
        <v>#NUM!</v>
      </c>
      <c r="C22" s="114" t="e">
        <f t="shared" ref="C22:H22" si="10">+(C20-C17)/C18</f>
        <v>#NUM!</v>
      </c>
      <c r="D22" s="114" t="e">
        <f t="shared" si="10"/>
        <v>#NUM!</v>
      </c>
      <c r="E22" s="114" t="e">
        <f t="shared" si="10"/>
        <v>#NUM!</v>
      </c>
      <c r="F22" s="114" t="e">
        <f t="shared" si="10"/>
        <v>#NUM!</v>
      </c>
      <c r="G22" s="114" t="e">
        <f t="shared" si="10"/>
        <v>#NUM!</v>
      </c>
      <c r="H22" s="114" t="e">
        <f t="shared" si="10"/>
        <v>#NUM!</v>
      </c>
      <c r="I22" s="6"/>
      <c r="J22" s="34" t="s">
        <v>4</v>
      </c>
      <c r="K22" s="35" t="e">
        <f>+K21/K18</f>
        <v>#DIV/0!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17"/>
      <c r="U34" s="17"/>
      <c r="V34" s="17"/>
      <c r="W34" s="17"/>
      <c r="X34" s="17"/>
      <c r="Y34" s="17"/>
      <c r="Z34" s="17"/>
      <c r="AA34" s="17"/>
    </row>
    <row r="35" spans="1:27" ht="15.75" x14ac:dyDescent="0.25">
      <c r="O35" s="16"/>
      <c r="S35" s="64"/>
    </row>
    <row r="36" spans="1:27" x14ac:dyDescent="0.2">
      <c r="S36" s="64"/>
    </row>
    <row r="37" spans="1:27" ht="15.75" x14ac:dyDescent="0.25">
      <c r="O37" s="65"/>
      <c r="P37" s="163"/>
      <c r="S37" s="64"/>
    </row>
    <row r="38" spans="1:27" x14ac:dyDescent="0.2">
      <c r="S38" s="64"/>
    </row>
    <row r="39" spans="1:27" x14ac:dyDescent="0.2">
      <c r="S39" s="64"/>
    </row>
    <row r="40" spans="1:27" x14ac:dyDescent="0.2">
      <c r="S40" s="25"/>
    </row>
  </sheetData>
  <sheetProtection sheet="1" objects="1" scenarios="1"/>
  <mergeCells count="1">
    <mergeCell ref="AD1:AH1"/>
  </mergeCells>
  <phoneticPr fontId="0" type="noConversion"/>
  <pageMargins left="0.75" right="0.75" top="1" bottom="1" header="0" footer="0"/>
  <headerFooter alignWithMargins="0"/>
  <ignoredErrors>
    <ignoredError sqref="H16" unlockedFormula="1"/>
    <ignoredError sqref="B17:G21 S4:T15" formulaRange="1"/>
    <ignoredError sqref="H4:H15" formulaRange="1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Q24"/>
  <sheetViews>
    <sheetView workbookViewId="0">
      <selection activeCell="B4" sqref="B4"/>
    </sheetView>
  </sheetViews>
  <sheetFormatPr baseColWidth="10" defaultRowHeight="12.75" x14ac:dyDescent="0.2"/>
  <cols>
    <col min="1" max="1" width="12.5703125" customWidth="1"/>
    <col min="2" max="2" width="16.85546875" bestFit="1" customWidth="1"/>
    <col min="3" max="3" width="50.7109375" customWidth="1"/>
    <col min="4" max="15" width="12.7109375" customWidth="1"/>
    <col min="16" max="16" width="10.7109375" customWidth="1"/>
    <col min="17" max="17" width="13.5703125" style="121" bestFit="1" customWidth="1"/>
  </cols>
  <sheetData>
    <row r="1" spans="1:17" ht="18" customHeight="1" x14ac:dyDescent="0.25">
      <c r="A1" s="3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spans="1:17" ht="26.25" x14ac:dyDescent="0.4">
      <c r="A2" s="3"/>
      <c r="B2" s="2"/>
      <c r="C2" s="1"/>
      <c r="D2" s="9" t="str">
        <f>+TOTALES!D2</f>
        <v>Trofeo Regularidad</v>
      </c>
      <c r="E2" s="1"/>
      <c r="G2" s="180">
        <f>+YEAR(D4)</f>
        <v>2026</v>
      </c>
      <c r="H2" s="8" t="s">
        <v>20</v>
      </c>
      <c r="I2" s="1"/>
      <c r="J2" s="1"/>
      <c r="K2" s="1"/>
      <c r="L2" s="1"/>
      <c r="M2" s="1"/>
      <c r="N2" s="1"/>
      <c r="O2" s="1"/>
      <c r="Q2" s="2"/>
    </row>
    <row r="3" spans="1:17" ht="18" customHeight="1" thickBot="1" x14ac:dyDescent="0.3">
      <c r="A3" s="3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</row>
    <row r="4" spans="1:17" ht="18" customHeight="1" thickBot="1" x14ac:dyDescent="0.25">
      <c r="A4" s="56" t="s">
        <v>17</v>
      </c>
      <c r="B4" s="149" t="s">
        <v>12</v>
      </c>
      <c r="C4" s="150" t="s">
        <v>1</v>
      </c>
      <c r="D4" s="155">
        <f>+TOTALES!D4</f>
        <v>46033</v>
      </c>
      <c r="E4" s="155">
        <f>+TOTALES!E4</f>
        <v>46061</v>
      </c>
      <c r="F4" s="155">
        <f>+TOTALES!F4</f>
        <v>46089</v>
      </c>
      <c r="G4" s="155">
        <f>+TOTALES!G4</f>
        <v>46124</v>
      </c>
      <c r="H4" s="155">
        <f>+TOTALES!H4</f>
        <v>46173</v>
      </c>
      <c r="I4" s="155">
        <f>+TOTALES!I4</f>
        <v>46215</v>
      </c>
      <c r="J4" s="155">
        <f>+TOTALES!J4</f>
        <v>46204</v>
      </c>
      <c r="K4" s="155">
        <f>+TOTALES!K4</f>
        <v>46266</v>
      </c>
      <c r="L4" s="155">
        <f>+TOTALES!L4</f>
        <v>46296</v>
      </c>
      <c r="M4" s="155">
        <f>+TOTALES!M4</f>
        <v>46327</v>
      </c>
      <c r="N4" s="155">
        <f>+TOTALES!N4</f>
        <v>46357</v>
      </c>
      <c r="O4" s="155">
        <f>+TOTALES!O4</f>
        <v>0</v>
      </c>
      <c r="P4" s="156" t="s">
        <v>0</v>
      </c>
      <c r="Q4" s="56" t="s">
        <v>74</v>
      </c>
    </row>
    <row r="5" spans="1:17" ht="27" customHeight="1" x14ac:dyDescent="0.25">
      <c r="A5" s="56">
        <v>1</v>
      </c>
      <c r="B5" s="145">
        <f>+López!$A$2</f>
        <v>16836</v>
      </c>
      <c r="C5" s="146" t="str">
        <f>+López!$B$2</f>
        <v>Javier López</v>
      </c>
      <c r="D5" s="147">
        <f>+López!$P$4</f>
        <v>1</v>
      </c>
      <c r="E5" s="147">
        <f>+López!$P$5</f>
        <v>3</v>
      </c>
      <c r="F5" s="147">
        <f>+López!$P$6</f>
        <v>4</v>
      </c>
      <c r="G5" s="147">
        <f>+López!$P$7</f>
        <v>0</v>
      </c>
      <c r="H5" s="147">
        <f>+López!$P$8</f>
        <v>0</v>
      </c>
      <c r="I5" s="147">
        <f>+López!$P$9</f>
        <v>1</v>
      </c>
      <c r="J5" s="147">
        <f>+López!$P$10</f>
        <v>0</v>
      </c>
      <c r="K5" s="147">
        <f>+López!$P$11</f>
        <v>0</v>
      </c>
      <c r="L5" s="147">
        <f>+López!$P$12</f>
        <v>0</v>
      </c>
      <c r="M5" s="147">
        <f>+López!$P$13</f>
        <v>0</v>
      </c>
      <c r="N5" s="147">
        <f>+López!$P$14</f>
        <v>0</v>
      </c>
      <c r="O5" s="147">
        <f>+López!$P$15</f>
        <v>0</v>
      </c>
      <c r="P5" s="148">
        <f>SUM(D5:O5)</f>
        <v>9</v>
      </c>
      <c r="Q5" s="62" t="s">
        <v>63</v>
      </c>
    </row>
    <row r="6" spans="1:17" ht="27" customHeight="1" x14ac:dyDescent="0.25">
      <c r="A6" s="56">
        <v>2</v>
      </c>
      <c r="B6" s="52">
        <f>+Flores!$A$2</f>
        <v>21927</v>
      </c>
      <c r="C6" s="53" t="str">
        <f>+Flores!$B$2</f>
        <v>Carlos Flores Samper</v>
      </c>
      <c r="D6" s="54">
        <f>+Flores!$P$4</f>
        <v>1</v>
      </c>
      <c r="E6" s="54">
        <f>+Flores!$P$5</f>
        <v>1</v>
      </c>
      <c r="F6" s="54">
        <f>+Flores!$P$6</f>
        <v>1</v>
      </c>
      <c r="G6" s="54">
        <f>+Flores!$P$7</f>
        <v>3</v>
      </c>
      <c r="H6" s="54">
        <f>+Flores!$P$8</f>
        <v>1</v>
      </c>
      <c r="I6" s="54">
        <f>+Flores!$P$9</f>
        <v>1</v>
      </c>
      <c r="J6" s="54">
        <f>+Flores!$P$10</f>
        <v>0</v>
      </c>
      <c r="K6" s="54">
        <f>+Flores!$P$11</f>
        <v>0</v>
      </c>
      <c r="L6" s="54">
        <f>+Flores!$P$12</f>
        <v>0</v>
      </c>
      <c r="M6" s="54">
        <f>+Flores!$P$13</f>
        <v>0</v>
      </c>
      <c r="N6" s="54">
        <f>+Flores!$P$14</f>
        <v>0</v>
      </c>
      <c r="O6" s="54">
        <f>+Flores!$P$15</f>
        <v>0</v>
      </c>
      <c r="P6" s="55">
        <f>SUM(D6:O6)</f>
        <v>8</v>
      </c>
      <c r="Q6" s="62" t="s">
        <v>65</v>
      </c>
    </row>
    <row r="7" spans="1:17" ht="27" customHeight="1" x14ac:dyDescent="0.25">
      <c r="A7" s="56">
        <v>3</v>
      </c>
      <c r="B7" s="52">
        <f>+Diez!$A$2</f>
        <v>18139</v>
      </c>
      <c r="C7" s="53" t="str">
        <f>+Diez!$B$2</f>
        <v>Fernando Diez</v>
      </c>
      <c r="D7" s="54">
        <f>+Diez!$P$4</f>
        <v>1</v>
      </c>
      <c r="E7" s="54">
        <f>+Diez!$P$5</f>
        <v>0</v>
      </c>
      <c r="F7" s="54">
        <f>+Diez!$P$6</f>
        <v>0</v>
      </c>
      <c r="G7" s="54">
        <f>+Diez!$P$7</f>
        <v>1</v>
      </c>
      <c r="H7" s="54">
        <f>+Diez!$P$8</f>
        <v>1</v>
      </c>
      <c r="I7" s="54">
        <f>+Diez!$P$9</f>
        <v>3</v>
      </c>
      <c r="J7" s="54">
        <f>+Diez!$P$10</f>
        <v>0</v>
      </c>
      <c r="K7" s="54">
        <f>+Diez!$P$11</f>
        <v>0</v>
      </c>
      <c r="L7" s="54">
        <f>+Diez!$P$12</f>
        <v>0</v>
      </c>
      <c r="M7" s="54">
        <f>+Diez!$P$13</f>
        <v>0</v>
      </c>
      <c r="N7" s="54">
        <f>+Diez!$P$14</f>
        <v>0</v>
      </c>
      <c r="O7" s="54">
        <f>+Diez!$P$15</f>
        <v>0</v>
      </c>
      <c r="P7" s="55">
        <f>SUM(D7:O7)</f>
        <v>6</v>
      </c>
      <c r="Q7" s="62" t="s">
        <v>69</v>
      </c>
    </row>
    <row r="8" spans="1:17" ht="27" customHeight="1" x14ac:dyDescent="0.25">
      <c r="A8" s="56">
        <v>4</v>
      </c>
      <c r="B8" s="52">
        <f>+Gimeno!A2</f>
        <v>20148</v>
      </c>
      <c r="C8" s="53" t="str">
        <f>+Gimeno!$B$2</f>
        <v>Antonio Gimeno Iglesias</v>
      </c>
      <c r="D8" s="54">
        <f>+Gimeno!$P$4</f>
        <v>0</v>
      </c>
      <c r="E8" s="54">
        <f>+Gimeno!$P$5</f>
        <v>0</v>
      </c>
      <c r="F8" s="54">
        <f>+Gimeno!$P$6</f>
        <v>1</v>
      </c>
      <c r="G8" s="54">
        <f>+Gimeno!$P$7</f>
        <v>1</v>
      </c>
      <c r="H8" s="54">
        <f>+Gimeno!$P$8</f>
        <v>0</v>
      </c>
      <c r="I8" s="54">
        <f>+Gimeno!$P$9</f>
        <v>3</v>
      </c>
      <c r="J8" s="54">
        <f>+Gimeno!$P$10</f>
        <v>0</v>
      </c>
      <c r="K8" s="54">
        <f>+Gimeno!$P$11</f>
        <v>0</v>
      </c>
      <c r="L8" s="54">
        <f>+Gimeno!$P$12</f>
        <v>0</v>
      </c>
      <c r="M8" s="54">
        <f>+Gimeno!$P$13</f>
        <v>0</v>
      </c>
      <c r="N8" s="54">
        <f>+Gimeno!$P$14</f>
        <v>0</v>
      </c>
      <c r="O8" s="54">
        <f>+Gimeno!$P$15</f>
        <v>0</v>
      </c>
      <c r="P8" s="55">
        <f>SUM(D8:O8)</f>
        <v>5</v>
      </c>
      <c r="Q8" s="21" t="s">
        <v>104</v>
      </c>
    </row>
    <row r="9" spans="1:17" ht="27" customHeight="1" x14ac:dyDescent="0.25">
      <c r="A9" s="56">
        <v>5</v>
      </c>
      <c r="B9" s="52">
        <f>+'Daniel '!$A$2</f>
        <v>8676</v>
      </c>
      <c r="C9" s="53" t="str">
        <f>+'Daniel '!$B$2</f>
        <v>Daniel Álvarez Labrado</v>
      </c>
      <c r="D9" s="54">
        <f>+'Daniel '!$P$4</f>
        <v>1</v>
      </c>
      <c r="E9" s="54">
        <f>+'Daniel '!$P$5</f>
        <v>1</v>
      </c>
      <c r="F9" s="54">
        <f>+'Daniel '!$P$6</f>
        <v>0</v>
      </c>
      <c r="G9" s="54">
        <f>+'Daniel '!$P$7</f>
        <v>0</v>
      </c>
      <c r="H9" s="54">
        <f>+'Daniel '!$P$8</f>
        <v>3</v>
      </c>
      <c r="I9" s="54">
        <f>+'Daniel '!$P$9</f>
        <v>0</v>
      </c>
      <c r="J9" s="54">
        <f>+'Daniel '!$P$10</f>
        <v>0</v>
      </c>
      <c r="K9" s="54">
        <f>+'Daniel '!$P$11</f>
        <v>0</v>
      </c>
      <c r="L9" s="54">
        <f>+'Daniel '!$P$12</f>
        <v>0</v>
      </c>
      <c r="M9" s="54">
        <f>+'Daniel '!$P$13</f>
        <v>0</v>
      </c>
      <c r="N9" s="54">
        <f>+'Daniel '!$P$14</f>
        <v>0</v>
      </c>
      <c r="O9" s="54">
        <f>+'Daniel '!$P$15</f>
        <v>0</v>
      </c>
      <c r="P9" s="55">
        <f>SUM(D9:O9)</f>
        <v>5</v>
      </c>
      <c r="Q9" s="21" t="s">
        <v>89</v>
      </c>
    </row>
    <row r="10" spans="1:17" ht="27" customHeight="1" x14ac:dyDescent="0.25">
      <c r="A10" s="56">
        <v>6</v>
      </c>
      <c r="B10" s="52">
        <f>+Grzegorz!$A$2</f>
        <v>20850</v>
      </c>
      <c r="C10" s="53" t="str">
        <f>+Grzegorz!$B$2</f>
        <v>Grzegorz Adam</v>
      </c>
      <c r="D10" s="54">
        <f>+Grzegorz!$P$4</f>
        <v>1</v>
      </c>
      <c r="E10" s="54">
        <f>+Grzegorz!$P$5</f>
        <v>0</v>
      </c>
      <c r="F10" s="54">
        <f>+Grzegorz!$P$6</f>
        <v>0</v>
      </c>
      <c r="G10" s="54">
        <f>+Grzegorz!$P$7</f>
        <v>1</v>
      </c>
      <c r="H10" s="54">
        <f>+Grzegorz!$P$8</f>
        <v>0</v>
      </c>
      <c r="I10" s="54">
        <f>+Grzegorz!$P$9</f>
        <v>3</v>
      </c>
      <c r="J10" s="54">
        <f>+Grzegorz!$P$10</f>
        <v>0</v>
      </c>
      <c r="K10" s="54">
        <f>+Grzegorz!$P$11</f>
        <v>0</v>
      </c>
      <c r="L10" s="54">
        <f>+Grzegorz!$P$12</f>
        <v>0</v>
      </c>
      <c r="M10" s="54">
        <f>+Grzegorz!$P$13</f>
        <v>0</v>
      </c>
      <c r="N10" s="54">
        <f>+Grzegorz!$P$14</f>
        <v>0</v>
      </c>
      <c r="O10" s="54">
        <f>+Grzegorz!$P$15</f>
        <v>0</v>
      </c>
      <c r="P10" s="55">
        <f>SUM(D10:O10)</f>
        <v>5</v>
      </c>
      <c r="Q10" s="62" t="s">
        <v>67</v>
      </c>
    </row>
    <row r="11" spans="1:17" ht="27" customHeight="1" x14ac:dyDescent="0.25">
      <c r="A11" s="56">
        <v>7</v>
      </c>
      <c r="B11" s="52">
        <f>+Julián!$A$2</f>
        <v>22741</v>
      </c>
      <c r="C11" s="53" t="str">
        <f>+Julián!$B$2</f>
        <v>Julián Fernández Rejas</v>
      </c>
      <c r="D11" s="54">
        <f>+Julián!$P$4</f>
        <v>1</v>
      </c>
      <c r="E11" s="54">
        <f>+Julián!$P$5</f>
        <v>0</v>
      </c>
      <c r="F11" s="54">
        <f>+Julián!$P$6</f>
        <v>1</v>
      </c>
      <c r="G11" s="54">
        <f>+Julián!$P$7</f>
        <v>0</v>
      </c>
      <c r="H11" s="54">
        <f>+Julián!$P$8</f>
        <v>3</v>
      </c>
      <c r="I11" s="54">
        <f>+Julián!$P$9</f>
        <v>0</v>
      </c>
      <c r="J11" s="54">
        <f>+Julián!$P$10</f>
        <v>0</v>
      </c>
      <c r="K11" s="54">
        <f>+Julián!$P$11</f>
        <v>0</v>
      </c>
      <c r="L11" s="54">
        <f>+Julián!$P$12</f>
        <v>0</v>
      </c>
      <c r="M11" s="54">
        <f>+Julián!$P$13</f>
        <v>0</v>
      </c>
      <c r="N11" s="54">
        <f>+Julián!$P$14</f>
        <v>0</v>
      </c>
      <c r="O11" s="54">
        <f>+Julián!$P$15</f>
        <v>0</v>
      </c>
      <c r="P11" s="55">
        <f>SUM(D11:O11)</f>
        <v>5</v>
      </c>
      <c r="Q11" s="21" t="s">
        <v>85</v>
      </c>
    </row>
    <row r="12" spans="1:17" ht="27" customHeight="1" x14ac:dyDescent="0.25">
      <c r="A12" s="56">
        <v>8</v>
      </c>
      <c r="B12" s="52">
        <f>+Panisello!$A$2</f>
        <v>7296</v>
      </c>
      <c r="C12" s="53" t="str">
        <f>+Panisello!$B$2</f>
        <v>Eduardo Panisello</v>
      </c>
      <c r="D12" s="54">
        <f>+Panisello!$P$4</f>
        <v>1</v>
      </c>
      <c r="E12" s="54">
        <f>+Panisello!$P$5</f>
        <v>1</v>
      </c>
      <c r="F12" s="54">
        <f>+Panisello!$P$6</f>
        <v>1</v>
      </c>
      <c r="G12" s="54">
        <f>+Panisello!$P$7</f>
        <v>1</v>
      </c>
      <c r="H12" s="54">
        <f>+Panisello!$P$8</f>
        <v>0</v>
      </c>
      <c r="I12" s="54">
        <f>+Panisello!$P$9</f>
        <v>0</v>
      </c>
      <c r="J12" s="54">
        <f>+Panisello!$P$10</f>
        <v>0</v>
      </c>
      <c r="K12" s="54">
        <f>+Panisello!$P$11</f>
        <v>0</v>
      </c>
      <c r="L12" s="54">
        <f>+Panisello!$P$12</f>
        <v>0</v>
      </c>
      <c r="M12" s="54">
        <f>+Panisello!$P$13</f>
        <v>0</v>
      </c>
      <c r="N12" s="54">
        <f>+Panisello!$P$14</f>
        <v>0</v>
      </c>
      <c r="O12" s="54">
        <f>+Panisello!$P$15</f>
        <v>0</v>
      </c>
      <c r="P12" s="55">
        <f>SUM(D12:O12)</f>
        <v>4</v>
      </c>
      <c r="Q12" s="62" t="s">
        <v>66</v>
      </c>
    </row>
    <row r="13" spans="1:17" ht="27" customHeight="1" x14ac:dyDescent="0.25">
      <c r="A13" s="56">
        <v>9</v>
      </c>
      <c r="B13" s="52">
        <f>+Bañeza!$A$2</f>
        <v>23833</v>
      </c>
      <c r="C13" s="53" t="str">
        <f>+Bañeza!$B$2</f>
        <v>Jose Manuel Bañeza Paniagua</v>
      </c>
      <c r="D13" s="54">
        <f>+Bañeza!$P$4</f>
        <v>1</v>
      </c>
      <c r="E13" s="54">
        <f>+Bañeza!$P$5</f>
        <v>0</v>
      </c>
      <c r="F13" s="54">
        <f>+Bañeza!$P$6</f>
        <v>0</v>
      </c>
      <c r="G13" s="54">
        <f>+Bañeza!$P$7</f>
        <v>1</v>
      </c>
      <c r="H13" s="54">
        <f>+Bañeza!$P$8</f>
        <v>0</v>
      </c>
      <c r="I13" s="54">
        <f>+Bañeza!$P$9</f>
        <v>1</v>
      </c>
      <c r="J13" s="54">
        <f>+Bañeza!$P$10</f>
        <v>0</v>
      </c>
      <c r="K13" s="54">
        <f>+Bañeza!$P$11</f>
        <v>0</v>
      </c>
      <c r="L13" s="54">
        <f>+Bañeza!$P$12</f>
        <v>0</v>
      </c>
      <c r="M13" s="54">
        <f>+Bañeza!$P$13</f>
        <v>0</v>
      </c>
      <c r="N13" s="54">
        <f>+Bañeza!$P$14</f>
        <v>0</v>
      </c>
      <c r="O13" s="54">
        <f>+Bañeza!$P$15</f>
        <v>0</v>
      </c>
      <c r="P13" s="55">
        <f>SUM(D13:O13)</f>
        <v>3</v>
      </c>
      <c r="Q13" s="62" t="s">
        <v>73</v>
      </c>
    </row>
    <row r="14" spans="1:17" ht="27" customHeight="1" x14ac:dyDescent="0.25">
      <c r="A14" s="56">
        <v>10</v>
      </c>
      <c r="B14" s="52">
        <f>+Andrés!$A$2</f>
        <v>23679</v>
      </c>
      <c r="C14" s="53" t="str">
        <f>+Andrés!$B$2</f>
        <v>Andrés Fernández Rodríguez</v>
      </c>
      <c r="D14" s="54">
        <f>+Andrés!$P$4</f>
        <v>0</v>
      </c>
      <c r="E14" s="54">
        <f>+Andrés!$P$5</f>
        <v>1</v>
      </c>
      <c r="F14" s="54">
        <f>+Andrés!$P$6</f>
        <v>0</v>
      </c>
      <c r="G14" s="54">
        <f>+Andrés!$P$7</f>
        <v>1</v>
      </c>
      <c r="H14" s="54">
        <f>+Andrés!$P$8</f>
        <v>0</v>
      </c>
      <c r="I14" s="54">
        <f>+Andrés!$P$9</f>
        <v>0</v>
      </c>
      <c r="J14" s="54">
        <f>+Andrés!$P$10</f>
        <v>0</v>
      </c>
      <c r="K14" s="54">
        <f>+Andrés!$P$11</f>
        <v>0</v>
      </c>
      <c r="L14" s="54">
        <f>+Andrés!$P$12</f>
        <v>0</v>
      </c>
      <c r="M14" s="54">
        <f>+Andrés!$P$13</f>
        <v>0</v>
      </c>
      <c r="N14" s="54">
        <f>+Andrés!$P$14</f>
        <v>0</v>
      </c>
      <c r="O14" s="54">
        <f>+Andrés!$P$15</f>
        <v>0</v>
      </c>
      <c r="P14" s="55">
        <f>SUM(D14:O14)</f>
        <v>2</v>
      </c>
      <c r="Q14" s="21" t="s">
        <v>102</v>
      </c>
    </row>
    <row r="15" spans="1:17" ht="27" customHeight="1" x14ac:dyDescent="0.25">
      <c r="A15" s="56">
        <v>11</v>
      </c>
      <c r="B15" s="52">
        <f>+Arguedas!$A$2</f>
        <v>21737</v>
      </c>
      <c r="C15" s="53" t="str">
        <f>+Arguedas!$B$2</f>
        <v>Javier Arguedas</v>
      </c>
      <c r="D15" s="54">
        <f>+Arguedas!$P$4</f>
        <v>1</v>
      </c>
      <c r="E15" s="54">
        <f>+Arguedas!$P$5</f>
        <v>0</v>
      </c>
      <c r="F15" s="54">
        <f>+Arguedas!$P$6</f>
        <v>0</v>
      </c>
      <c r="G15" s="54">
        <f>+Arguedas!$P$7</f>
        <v>1</v>
      </c>
      <c r="H15" s="54">
        <f>+Arguedas!$P$8</f>
        <v>0</v>
      </c>
      <c r="I15" s="54">
        <f>+Arguedas!$P$9</f>
        <v>0</v>
      </c>
      <c r="J15" s="54">
        <f>+Arguedas!$P$10</f>
        <v>0</v>
      </c>
      <c r="K15" s="54">
        <f>+Arguedas!$P$11</f>
        <v>0</v>
      </c>
      <c r="L15" s="54">
        <f>+Arguedas!$P$12</f>
        <v>0</v>
      </c>
      <c r="M15" s="54">
        <f>+Arguedas!$P$13</f>
        <v>0</v>
      </c>
      <c r="N15" s="54">
        <f>+Arguedas!$P$14</f>
        <v>0</v>
      </c>
      <c r="O15" s="54">
        <f>+Arguedas!$P$15</f>
        <v>0</v>
      </c>
      <c r="P15" s="55">
        <f>SUM(D15:O15)</f>
        <v>2</v>
      </c>
      <c r="Q15" s="62" t="s">
        <v>72</v>
      </c>
    </row>
    <row r="16" spans="1:17" ht="27" customHeight="1" x14ac:dyDescent="0.25">
      <c r="A16" s="56">
        <v>12</v>
      </c>
      <c r="B16" s="52">
        <f>+Arjona!$A$2</f>
        <v>22811</v>
      </c>
      <c r="C16" s="53" t="str">
        <f>+Arjona!$B$2</f>
        <v>Ramón Arjona Martínez</v>
      </c>
      <c r="D16" s="54">
        <f>+Arjona!$P$4</f>
        <v>1</v>
      </c>
      <c r="E16" s="54">
        <f>+Arjona!$P$5</f>
        <v>0</v>
      </c>
      <c r="F16" s="54">
        <f>+Arjona!$P$6</f>
        <v>1</v>
      </c>
      <c r="G16" s="54">
        <f>+Arjona!$P$7</f>
        <v>0</v>
      </c>
      <c r="H16" s="54">
        <f>+Arjona!$P$8</f>
        <v>0</v>
      </c>
      <c r="I16" s="54">
        <f>+Arjona!$P$9</f>
        <v>0</v>
      </c>
      <c r="J16" s="54">
        <f>+Arjona!$P$10</f>
        <v>0</v>
      </c>
      <c r="K16" s="54">
        <f>+Arjona!$P$11</f>
        <v>0</v>
      </c>
      <c r="L16" s="54">
        <f>+Arjona!$P$12</f>
        <v>0</v>
      </c>
      <c r="M16" s="54">
        <f>+Arjona!$P$13</f>
        <v>0</v>
      </c>
      <c r="N16" s="54">
        <f>+Arjona!$P$14</f>
        <v>0</v>
      </c>
      <c r="O16" s="54">
        <f>+Arjona!$P$15</f>
        <v>0</v>
      </c>
      <c r="P16" s="55">
        <f>SUM(D16:O16)</f>
        <v>2</v>
      </c>
      <c r="Q16" s="62" t="s">
        <v>68</v>
      </c>
    </row>
    <row r="17" spans="1:17" ht="27" customHeight="1" x14ac:dyDescent="0.25">
      <c r="A17" s="56">
        <v>13</v>
      </c>
      <c r="B17" s="52">
        <f>+Bellmont!$A$2</f>
        <v>23944</v>
      </c>
      <c r="C17" s="53" t="str">
        <f>+Bellmont!$B$2</f>
        <v>Antonio Bellmont Corrochano</v>
      </c>
      <c r="D17" s="54">
        <f>+Bellmont!$P$4</f>
        <v>0</v>
      </c>
      <c r="E17" s="54">
        <f>+Bellmont!$P$5</f>
        <v>0</v>
      </c>
      <c r="F17" s="54">
        <f>+Bellmont!$P$6</f>
        <v>0</v>
      </c>
      <c r="G17" s="54">
        <f>+Bellmont!$P$7</f>
        <v>1</v>
      </c>
      <c r="H17" s="54">
        <f>+Bellmont!$P$8</f>
        <v>0</v>
      </c>
      <c r="I17" s="54">
        <f>+Bellmont!$P$9</f>
        <v>0</v>
      </c>
      <c r="J17" s="54">
        <f>+Bellmont!$P$10</f>
        <v>0</v>
      </c>
      <c r="K17" s="54">
        <f>+Bellmont!$P$11</f>
        <v>0</v>
      </c>
      <c r="L17" s="54">
        <f>+Bellmont!$P$12</f>
        <v>0</v>
      </c>
      <c r="M17" s="54">
        <f>+Bellmont!$P$13</f>
        <v>0</v>
      </c>
      <c r="N17" s="54">
        <f>+Bellmont!$P$14</f>
        <v>0</v>
      </c>
      <c r="O17" s="54">
        <f>+Bellmont!$P$15</f>
        <v>0</v>
      </c>
      <c r="P17" s="55">
        <f>SUM(D17:O17)</f>
        <v>1</v>
      </c>
      <c r="Q17" s="62" t="s">
        <v>87</v>
      </c>
    </row>
    <row r="18" spans="1:17" ht="27" customHeight="1" x14ac:dyDescent="0.25">
      <c r="A18" s="56">
        <v>14</v>
      </c>
      <c r="B18" s="52">
        <f>+Arriaga!$A$2</f>
        <v>16537</v>
      </c>
      <c r="C18" s="53" t="str">
        <f>+Arriaga!$B$2</f>
        <v>Francisco Arriaga</v>
      </c>
      <c r="D18" s="54">
        <f>+Arriaga!$P$4</f>
        <v>0</v>
      </c>
      <c r="E18" s="54">
        <f>+Arriaga!$P$5</f>
        <v>0</v>
      </c>
      <c r="F18" s="54">
        <f>+Arriaga!$P$6</f>
        <v>0</v>
      </c>
      <c r="G18" s="54">
        <f>+Arriaga!$P$7</f>
        <v>0</v>
      </c>
      <c r="H18" s="54">
        <f>+Arriaga!$P$8</f>
        <v>0</v>
      </c>
      <c r="I18" s="54">
        <f>+Arriaga!$P$9</f>
        <v>1</v>
      </c>
      <c r="J18" s="54">
        <f>+Arriaga!$P$10</f>
        <v>0</v>
      </c>
      <c r="K18" s="54">
        <f>+Arriaga!$P$11</f>
        <v>0</v>
      </c>
      <c r="L18" s="54">
        <f>+Arriaga!$P$12</f>
        <v>0</v>
      </c>
      <c r="M18" s="54">
        <f>+Arriaga!$P$13</f>
        <v>0</v>
      </c>
      <c r="N18" s="54">
        <f>+Arriaga!$P$14</f>
        <v>0</v>
      </c>
      <c r="O18" s="54">
        <f>+Arriaga!$P$15</f>
        <v>0</v>
      </c>
      <c r="P18" s="55">
        <f>SUM(D18:O18)</f>
        <v>1</v>
      </c>
      <c r="Q18" s="62" t="s">
        <v>70</v>
      </c>
    </row>
    <row r="19" spans="1:17" ht="27" customHeight="1" x14ac:dyDescent="0.25">
      <c r="A19" s="56">
        <v>15</v>
      </c>
      <c r="B19" s="52">
        <f>+'Joaquín LR'!$A$2</f>
        <v>23683</v>
      </c>
      <c r="C19" s="53" t="str">
        <f>+'Joaquín LR'!$B$2</f>
        <v>Joaquín López Ruiz</v>
      </c>
      <c r="D19" s="54">
        <f>+'Joaquín LR'!$P$4</f>
        <v>1</v>
      </c>
      <c r="E19" s="54">
        <f>+'Joaquín LR'!$P$5</f>
        <v>0</v>
      </c>
      <c r="F19" s="54">
        <f>+'Joaquín LR'!$P$6</f>
        <v>0</v>
      </c>
      <c r="G19" s="54">
        <f>+'Joaquín LR'!$P$7</f>
        <v>0</v>
      </c>
      <c r="H19" s="54">
        <f>+'Joaquín LR'!$P$8</f>
        <v>0</v>
      </c>
      <c r="I19" s="54">
        <f>+'Joaquín LR'!$P$9</f>
        <v>0</v>
      </c>
      <c r="J19" s="54">
        <f>+'Joaquín LR'!$P$10</f>
        <v>0</v>
      </c>
      <c r="K19" s="54">
        <f>+'Joaquín LR'!$P$11</f>
        <v>0</v>
      </c>
      <c r="L19" s="54">
        <f>+'Joaquín LR'!$P$12</f>
        <v>0</v>
      </c>
      <c r="M19" s="54">
        <f>+'Joaquín LR'!$P$13</f>
        <v>0</v>
      </c>
      <c r="N19" s="54">
        <f>+'Joaquín LR'!$P$14</f>
        <v>0</v>
      </c>
      <c r="O19" s="54">
        <f>+'Joaquín LR'!$P$15</f>
        <v>0</v>
      </c>
      <c r="P19" s="55">
        <f>SUM(D19:O19)</f>
        <v>1</v>
      </c>
      <c r="Q19" s="21" t="s">
        <v>93</v>
      </c>
    </row>
    <row r="20" spans="1:17" ht="27" customHeight="1" x14ac:dyDescent="0.25">
      <c r="A20" s="56">
        <v>16</v>
      </c>
      <c r="B20" s="52">
        <f>+Pablo!$A$2</f>
        <v>25762</v>
      </c>
      <c r="C20" s="53" t="str">
        <f>+Pablo!$B$2</f>
        <v>Jose Pablo Muñoz de Solano Cardona</v>
      </c>
      <c r="D20" s="54">
        <f>+Pablo!$P$4</f>
        <v>1</v>
      </c>
      <c r="E20" s="54">
        <f>+Pablo!$P$5</f>
        <v>0</v>
      </c>
      <c r="F20" s="54">
        <f>+Pablo!$P$6</f>
        <v>0</v>
      </c>
      <c r="G20" s="54">
        <f>+Pablo!$P$7</f>
        <v>0</v>
      </c>
      <c r="H20" s="54">
        <f>+Pablo!$P$8</f>
        <v>0</v>
      </c>
      <c r="I20" s="54">
        <f>+Pablo!$P$9</f>
        <v>0</v>
      </c>
      <c r="J20" s="54">
        <f>+Pablo!$P$10</f>
        <v>0</v>
      </c>
      <c r="K20" s="54">
        <f>+Pablo!$P$11</f>
        <v>0</v>
      </c>
      <c r="L20" s="54">
        <f>+Pablo!$P$12</f>
        <v>0</v>
      </c>
      <c r="M20" s="54">
        <f>+Pablo!$P$13</f>
        <v>0</v>
      </c>
      <c r="N20" s="54">
        <f>+Pablo!$P$14</f>
        <v>0</v>
      </c>
      <c r="O20" s="54">
        <f>+Pablo!$P$15</f>
        <v>0</v>
      </c>
      <c r="P20" s="55">
        <f>SUM(D20:O20)</f>
        <v>1</v>
      </c>
      <c r="Q20" s="62" t="s">
        <v>64</v>
      </c>
    </row>
    <row r="21" spans="1:17" ht="27" customHeight="1" x14ac:dyDescent="0.25">
      <c r="A21" s="56">
        <v>17</v>
      </c>
      <c r="B21" s="52">
        <f>+Montse!$A$2</f>
        <v>20690</v>
      </c>
      <c r="C21" s="53" t="str">
        <f>+Montse!$B$2</f>
        <v>Montserrat Fuente Hernández</v>
      </c>
      <c r="D21" s="54">
        <f>+Montse!$P$4</f>
        <v>1</v>
      </c>
      <c r="E21" s="54">
        <f>+Montse!$P$5</f>
        <v>0</v>
      </c>
      <c r="F21" s="54">
        <f>+Montse!$P$6</f>
        <v>0</v>
      </c>
      <c r="G21" s="54">
        <f>+Montse!$P$7</f>
        <v>0</v>
      </c>
      <c r="H21" s="54">
        <f>+Montse!$P$8</f>
        <v>0</v>
      </c>
      <c r="I21" s="54">
        <f>+Montse!$P$9</f>
        <v>0</v>
      </c>
      <c r="J21" s="54">
        <f>+Montse!$P$10</f>
        <v>0</v>
      </c>
      <c r="K21" s="54">
        <f>+Montse!$P$11</f>
        <v>0</v>
      </c>
      <c r="L21" s="54">
        <f>+Montse!$P$12</f>
        <v>0</v>
      </c>
      <c r="M21" s="54">
        <f>+Montse!$P$13</f>
        <v>0</v>
      </c>
      <c r="N21" s="54">
        <f>+Montse!$P$14</f>
        <v>0</v>
      </c>
      <c r="O21" s="54">
        <f>+Montse!$P$15</f>
        <v>0</v>
      </c>
      <c r="P21" s="55">
        <f>SUM(D21:O21)</f>
        <v>1</v>
      </c>
      <c r="Q21" s="62" t="s">
        <v>62</v>
      </c>
    </row>
    <row r="22" spans="1:17" ht="27" customHeight="1" x14ac:dyDescent="0.25">
      <c r="A22" s="56">
        <v>18</v>
      </c>
      <c r="B22" s="52">
        <f>+Alcor!$A$2</f>
        <v>17991</v>
      </c>
      <c r="C22" s="53" t="str">
        <f>+Alcor!$B$2</f>
        <v>Enrique Alcor Cabrerizo</v>
      </c>
      <c r="D22" s="54">
        <f>+Alcor!$P$4</f>
        <v>0</v>
      </c>
      <c r="E22" s="54">
        <f>+Alcor!$P$5</f>
        <v>0</v>
      </c>
      <c r="F22" s="54">
        <f>+Alcor!$P$6</f>
        <v>0</v>
      </c>
      <c r="G22" s="54">
        <f>+Alcor!$P$7</f>
        <v>0</v>
      </c>
      <c r="H22" s="54">
        <f>+Alcor!$P$8</f>
        <v>0</v>
      </c>
      <c r="I22" s="54">
        <f>+Alcor!$P$9</f>
        <v>0</v>
      </c>
      <c r="J22" s="54">
        <f>+Alcor!$P$10</f>
        <v>0</v>
      </c>
      <c r="K22" s="54">
        <f>+Alcor!$P$11</f>
        <v>0</v>
      </c>
      <c r="L22" s="54">
        <f>+Alcor!$P$12</f>
        <v>0</v>
      </c>
      <c r="M22" s="54">
        <f>+Alcor!$P$13</f>
        <v>0</v>
      </c>
      <c r="N22" s="54">
        <f>+Alcor!$P$14</f>
        <v>0</v>
      </c>
      <c r="O22" s="54">
        <f>+Alcor!$P$15</f>
        <v>0</v>
      </c>
      <c r="P22" s="55">
        <f>SUM(D22:O22)</f>
        <v>0</v>
      </c>
      <c r="Q22" s="21" t="s">
        <v>91</v>
      </c>
    </row>
    <row r="23" spans="1:17" ht="27" customHeight="1" x14ac:dyDescent="0.25">
      <c r="A23" s="56">
        <v>19</v>
      </c>
      <c r="B23" s="52">
        <f>+'José Ign MB'!$A$2</f>
        <v>17231</v>
      </c>
      <c r="C23" s="53" t="str">
        <f>+'José Ign MB'!$B$2</f>
        <v>José Ignacio Martínez Bartolomé</v>
      </c>
      <c r="D23" s="54">
        <f>+'José Ign MB'!$P$4</f>
        <v>0</v>
      </c>
      <c r="E23" s="54">
        <f>+'José Ign MB'!$P$5</f>
        <v>0</v>
      </c>
      <c r="F23" s="54">
        <f>+'José Ign MB'!$P$6</f>
        <v>0</v>
      </c>
      <c r="G23" s="54">
        <f>+'José Ign MB'!$P$7</f>
        <v>0</v>
      </c>
      <c r="H23" s="54">
        <f>+'José Ign MB'!$P$8</f>
        <v>0</v>
      </c>
      <c r="I23" s="54">
        <f>+'José Ign MB'!$P$9</f>
        <v>0</v>
      </c>
      <c r="J23" s="54">
        <f>+'José Ign MB'!$P$10</f>
        <v>0</v>
      </c>
      <c r="K23" s="54">
        <f>+'José Ign MB'!$P$11</f>
        <v>0</v>
      </c>
      <c r="L23" s="54">
        <f>+'José Ign MB'!$P$12</f>
        <v>0</v>
      </c>
      <c r="M23" s="54">
        <f>+'José Ign MB'!$P$13</f>
        <v>0</v>
      </c>
      <c r="N23" s="54">
        <f>+'José Ign MB'!$P$14</f>
        <v>0</v>
      </c>
      <c r="O23" s="54">
        <f>+'José Ign MB'!$P$15</f>
        <v>0</v>
      </c>
      <c r="P23" s="55">
        <f>SUM(D23:O23)</f>
        <v>0</v>
      </c>
      <c r="Q23" s="21" t="s">
        <v>95</v>
      </c>
    </row>
    <row r="24" spans="1:17" ht="27" customHeight="1" x14ac:dyDescent="0.25">
      <c r="A24" s="56">
        <v>20</v>
      </c>
      <c r="B24" s="52" t="str">
        <f>+S!$A$2</f>
        <v>NºFeder</v>
      </c>
      <c r="C24" s="53" t="str">
        <f>+S!$B$2</f>
        <v>Nombre</v>
      </c>
      <c r="D24" s="54">
        <f>+S!$P$4</f>
        <v>0</v>
      </c>
      <c r="E24" s="54">
        <f>+S!$P$5</f>
        <v>0</v>
      </c>
      <c r="F24" s="54">
        <f>+S!$P$6</f>
        <v>0</v>
      </c>
      <c r="G24" s="54">
        <f>+S!$P$7</f>
        <v>0</v>
      </c>
      <c r="H24" s="54">
        <f>+S!$P$8</f>
        <v>0</v>
      </c>
      <c r="I24" s="54">
        <f>+S!$P$9</f>
        <v>0</v>
      </c>
      <c r="J24" s="54">
        <f>+S!$P$10</f>
        <v>0</v>
      </c>
      <c r="K24" s="54">
        <f>+S!$P$11</f>
        <v>0</v>
      </c>
      <c r="L24" s="54">
        <f>+S!$P$12</f>
        <v>0</v>
      </c>
      <c r="M24" s="54">
        <f>+S!$P$13</f>
        <v>0</v>
      </c>
      <c r="N24" s="54">
        <f>+S!$P$14</f>
        <v>0</v>
      </c>
      <c r="O24" s="54">
        <f>+S!$P$15</f>
        <v>0</v>
      </c>
      <c r="P24" s="55">
        <f>SUM(D24:O24)</f>
        <v>0</v>
      </c>
      <c r="Q24" s="21" t="s">
        <v>2</v>
      </c>
    </row>
  </sheetData>
  <sheetProtection sheet="1" objects="1" scenarios="1"/>
  <sortState xmlns:xlrd2="http://schemas.microsoft.com/office/spreadsheetml/2017/richdata2" ref="B5:Q24">
    <sortCondition descending="1" ref="P5:P24"/>
    <sortCondition ref="C5:C24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Q24"/>
  <sheetViews>
    <sheetView workbookViewId="0">
      <selection activeCell="B5" sqref="B5"/>
    </sheetView>
  </sheetViews>
  <sheetFormatPr baseColWidth="10" defaultRowHeight="18" x14ac:dyDescent="0.25"/>
  <cols>
    <col min="1" max="1" width="12.5703125" style="3" bestFit="1" customWidth="1"/>
    <col min="2" max="2" width="14.85546875" style="2" bestFit="1" customWidth="1"/>
    <col min="3" max="3" width="50.5703125" style="1" customWidth="1"/>
    <col min="4" max="16" width="13.7109375" style="1" customWidth="1"/>
    <col min="17" max="17" width="13.5703125" style="2" bestFit="1" customWidth="1"/>
    <col min="18" max="16384" width="11.42578125" style="1"/>
  </cols>
  <sheetData>
    <row r="1" spans="1:17" x14ac:dyDescent="0.25">
      <c r="A1"/>
    </row>
    <row r="2" spans="1:17" ht="26.25" x14ac:dyDescent="0.4">
      <c r="D2" s="11" t="s">
        <v>100</v>
      </c>
      <c r="E2" s="10"/>
      <c r="F2" s="10"/>
      <c r="G2" s="179">
        <f>+YEAR(D4)</f>
        <v>2026</v>
      </c>
      <c r="H2" s="8" t="s">
        <v>31</v>
      </c>
      <c r="I2" s="10"/>
      <c r="J2" s="10"/>
      <c r="K2" s="10"/>
      <c r="L2" s="10"/>
      <c r="M2" s="10"/>
      <c r="N2" s="10"/>
      <c r="O2" s="10"/>
    </row>
    <row r="3" spans="1:17" ht="18.75" thickBot="1" x14ac:dyDescent="0.3"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7" s="3" customFormat="1" ht="18.75" thickBot="1" x14ac:dyDescent="0.3">
      <c r="A4" s="56" t="s">
        <v>17</v>
      </c>
      <c r="B4" s="153" t="s">
        <v>12</v>
      </c>
      <c r="C4" s="154" t="s">
        <v>1</v>
      </c>
      <c r="D4" s="151">
        <v>46033</v>
      </c>
      <c r="E4" s="151">
        <v>46061</v>
      </c>
      <c r="F4" s="151">
        <v>46089</v>
      </c>
      <c r="G4" s="151">
        <v>46124</v>
      </c>
      <c r="H4" s="151">
        <v>46173</v>
      </c>
      <c r="I4" s="151">
        <v>46215</v>
      </c>
      <c r="J4" s="151">
        <v>46204</v>
      </c>
      <c r="K4" s="151">
        <v>46266</v>
      </c>
      <c r="L4" s="151">
        <v>46296</v>
      </c>
      <c r="M4" s="151">
        <v>46327</v>
      </c>
      <c r="N4" s="151">
        <v>46357</v>
      </c>
      <c r="O4" s="151"/>
      <c r="P4" s="152" t="s">
        <v>0</v>
      </c>
      <c r="Q4" s="18" t="s">
        <v>74</v>
      </c>
    </row>
    <row r="5" spans="1:17" ht="27" customHeight="1" x14ac:dyDescent="0.25">
      <c r="A5" s="56">
        <v>1</v>
      </c>
      <c r="B5" s="145">
        <f>+Flores!$A$2</f>
        <v>21927</v>
      </c>
      <c r="C5" s="146" t="str">
        <f>+Flores!$B$2</f>
        <v>Carlos Flores Samper</v>
      </c>
      <c r="D5" s="147">
        <f>+Flores!$H$4</f>
        <v>523</v>
      </c>
      <c r="E5" s="147">
        <f>+Flores!$H$5</f>
        <v>518</v>
      </c>
      <c r="F5" s="147">
        <f>+Flores!$H$6</f>
        <v>499</v>
      </c>
      <c r="G5" s="147">
        <f>+Flores!$H$7</f>
        <v>520</v>
      </c>
      <c r="H5" s="147">
        <f>+Flores!$H$8</f>
        <v>512</v>
      </c>
      <c r="I5" s="147">
        <f>+Flores!$H$9</f>
        <v>511</v>
      </c>
      <c r="J5" s="147">
        <f>+Flores!$H$10</f>
        <v>0</v>
      </c>
      <c r="K5" s="147">
        <f>+Flores!$H$11</f>
        <v>0</v>
      </c>
      <c r="L5" s="147">
        <f>+Flores!$H$12</f>
        <v>0</v>
      </c>
      <c r="M5" s="147">
        <f>+Flores!$H$13</f>
        <v>0</v>
      </c>
      <c r="N5" s="147">
        <f>+Flores!$H$14</f>
        <v>0</v>
      </c>
      <c r="O5" s="147">
        <f>+Flores!$H$15</f>
        <v>0</v>
      </c>
      <c r="P5" s="148">
        <f>SUM(D5:O5)</f>
        <v>3083</v>
      </c>
      <c r="Q5" s="62" t="s">
        <v>65</v>
      </c>
    </row>
    <row r="6" spans="1:17" ht="27" customHeight="1" x14ac:dyDescent="0.25">
      <c r="A6" s="56">
        <v>2</v>
      </c>
      <c r="B6" s="52">
        <f>+Panisello!$A$2</f>
        <v>7296</v>
      </c>
      <c r="C6" s="53" t="str">
        <f>+Panisello!$B$2</f>
        <v>Eduardo Panisello</v>
      </c>
      <c r="D6" s="54">
        <f>+Panisello!$H$4</f>
        <v>546</v>
      </c>
      <c r="E6" s="54">
        <f>+Panisello!$H$5</f>
        <v>535</v>
      </c>
      <c r="F6" s="54">
        <f>+Panisello!$H$6</f>
        <v>530</v>
      </c>
      <c r="G6" s="54">
        <f>+Panisello!$H$7</f>
        <v>522</v>
      </c>
      <c r="H6" s="54">
        <f>+Panisello!$H$8</f>
        <v>0</v>
      </c>
      <c r="I6" s="54">
        <f>+Panisello!$H$9</f>
        <v>0</v>
      </c>
      <c r="J6" s="54">
        <f>+Panisello!$H$10</f>
        <v>0</v>
      </c>
      <c r="K6" s="54">
        <f>+Panisello!$H$11</f>
        <v>0</v>
      </c>
      <c r="L6" s="54">
        <f>+Panisello!$H$12</f>
        <v>0</v>
      </c>
      <c r="M6" s="54">
        <f>+Panisello!$H$13</f>
        <v>0</v>
      </c>
      <c r="N6" s="54">
        <f>+Panisello!$H$14</f>
        <v>0</v>
      </c>
      <c r="O6" s="54">
        <f>+Panisello!$H$15</f>
        <v>0</v>
      </c>
      <c r="P6" s="55">
        <f>SUM(D6:O6)</f>
        <v>2133</v>
      </c>
      <c r="Q6" s="62" t="s">
        <v>66</v>
      </c>
    </row>
    <row r="7" spans="1:17" ht="27" customHeight="1" x14ac:dyDescent="0.25">
      <c r="A7" s="56">
        <v>3</v>
      </c>
      <c r="B7" s="52">
        <f>+Diez!$A$2</f>
        <v>18139</v>
      </c>
      <c r="C7" s="53" t="str">
        <f>+Diez!$B$2</f>
        <v>Fernando Diez</v>
      </c>
      <c r="D7" s="54">
        <f>+Diez!$H$4</f>
        <v>527</v>
      </c>
      <c r="E7" s="54">
        <f>+Diez!$H$5</f>
        <v>0</v>
      </c>
      <c r="F7" s="54">
        <f>+Diez!$H$6</f>
        <v>0</v>
      </c>
      <c r="G7" s="54">
        <f>+Diez!$H$7</f>
        <v>510</v>
      </c>
      <c r="H7" s="54">
        <f>+Diez!$H$8</f>
        <v>489</v>
      </c>
      <c r="I7" s="54">
        <f>+Diez!$H$9</f>
        <v>512</v>
      </c>
      <c r="J7" s="54">
        <f>+Diez!$H$10</f>
        <v>0</v>
      </c>
      <c r="K7" s="54">
        <f>+Diez!$H$11</f>
        <v>0</v>
      </c>
      <c r="L7" s="54">
        <f>+Diez!$H$12</f>
        <v>0</v>
      </c>
      <c r="M7" s="54">
        <f>+Diez!$H$13</f>
        <v>0</v>
      </c>
      <c r="N7" s="54">
        <f>+Diez!$H$14</f>
        <v>0</v>
      </c>
      <c r="O7" s="54">
        <f>+Diez!$H$15</f>
        <v>0</v>
      </c>
      <c r="P7" s="55">
        <f>SUM(D7:O7)</f>
        <v>2038</v>
      </c>
      <c r="Q7" s="62" t="s">
        <v>69</v>
      </c>
    </row>
    <row r="8" spans="1:17" ht="27" customHeight="1" x14ac:dyDescent="0.25">
      <c r="A8" s="56">
        <v>4</v>
      </c>
      <c r="B8" s="52">
        <f>+López!$A$2</f>
        <v>16836</v>
      </c>
      <c r="C8" s="53" t="str">
        <f>+López!$B$2</f>
        <v>Javier López</v>
      </c>
      <c r="D8" s="54">
        <f>+López!$H$4</f>
        <v>496</v>
      </c>
      <c r="E8" s="54">
        <f>+López!$H$5</f>
        <v>503</v>
      </c>
      <c r="F8" s="54">
        <f>+López!$H$6</f>
        <v>509</v>
      </c>
      <c r="G8" s="54">
        <f>+López!$H$7</f>
        <v>0</v>
      </c>
      <c r="H8" s="54">
        <f>+López!$H$8</f>
        <v>0</v>
      </c>
      <c r="I8" s="54">
        <f>+López!$H$9</f>
        <v>497</v>
      </c>
      <c r="J8" s="54">
        <f>+López!$H$10</f>
        <v>0</v>
      </c>
      <c r="K8" s="54">
        <f>+López!$H$11</f>
        <v>0</v>
      </c>
      <c r="L8" s="54">
        <f>+López!$H$12</f>
        <v>0</v>
      </c>
      <c r="M8" s="54">
        <f>+López!$H$13</f>
        <v>0</v>
      </c>
      <c r="N8" s="54">
        <f>+López!$H$14</f>
        <v>0</v>
      </c>
      <c r="O8" s="54">
        <f>+López!$H$15</f>
        <v>0</v>
      </c>
      <c r="P8" s="55">
        <f>SUM(D8:O8)</f>
        <v>2005</v>
      </c>
      <c r="Q8" s="62" t="s">
        <v>63</v>
      </c>
    </row>
    <row r="9" spans="1:17" ht="27" customHeight="1" x14ac:dyDescent="0.25">
      <c r="A9" s="56">
        <v>5</v>
      </c>
      <c r="B9" s="52">
        <f>+'Daniel '!$A$2</f>
        <v>8676</v>
      </c>
      <c r="C9" s="53" t="str">
        <f>+'Daniel '!$B$2</f>
        <v>Daniel Álvarez Labrado</v>
      </c>
      <c r="D9" s="54">
        <f>+'Daniel '!$H$4</f>
        <v>544</v>
      </c>
      <c r="E9" s="54">
        <f>+'Daniel '!$H$5</f>
        <v>536</v>
      </c>
      <c r="F9" s="54">
        <f>+'Daniel '!$H$6</f>
        <v>0</v>
      </c>
      <c r="G9" s="54">
        <f>+'Daniel '!$H$7</f>
        <v>0</v>
      </c>
      <c r="H9" s="54">
        <f>+'Daniel '!$H$8</f>
        <v>537</v>
      </c>
      <c r="I9" s="54">
        <f>+'Daniel '!$H$9</f>
        <v>0</v>
      </c>
      <c r="J9" s="54">
        <f>+'Daniel '!$H$10</f>
        <v>0</v>
      </c>
      <c r="K9" s="54">
        <f>+'Daniel '!$H$11</f>
        <v>0</v>
      </c>
      <c r="L9" s="54">
        <f>+'Daniel '!$H$12</f>
        <v>0</v>
      </c>
      <c r="M9" s="54">
        <f>+'Daniel '!$H$13</f>
        <v>0</v>
      </c>
      <c r="N9" s="54">
        <f>+'Daniel '!$H$14</f>
        <v>0</v>
      </c>
      <c r="O9" s="54">
        <f>+'Daniel '!$H$15</f>
        <v>0</v>
      </c>
      <c r="P9" s="55">
        <f>SUM(D9:O9)</f>
        <v>1617</v>
      </c>
      <c r="Q9" s="21" t="s">
        <v>89</v>
      </c>
    </row>
    <row r="10" spans="1:17" ht="27" customHeight="1" x14ac:dyDescent="0.25">
      <c r="A10" s="56">
        <v>6</v>
      </c>
      <c r="B10" s="52">
        <f>+Julián!$A$2</f>
        <v>22741</v>
      </c>
      <c r="C10" s="53" t="str">
        <f>+Julián!$B$2</f>
        <v>Julián Fernández Rejas</v>
      </c>
      <c r="D10" s="54">
        <f>+Julián!$H$4</f>
        <v>543</v>
      </c>
      <c r="E10" s="54">
        <f>+Julián!$H$5</f>
        <v>0</v>
      </c>
      <c r="F10" s="54">
        <f>+Julián!$H$6</f>
        <v>523</v>
      </c>
      <c r="G10" s="54">
        <f>+Julián!$H$7</f>
        <v>0</v>
      </c>
      <c r="H10" s="54">
        <f>+Julián!$H$8</f>
        <v>542</v>
      </c>
      <c r="I10" s="54">
        <f>+Julián!$H$9</f>
        <v>0</v>
      </c>
      <c r="J10" s="54">
        <f>+Julián!$H$10</f>
        <v>0</v>
      </c>
      <c r="K10" s="54">
        <f>+Julián!$H$11</f>
        <v>0</v>
      </c>
      <c r="L10" s="54">
        <f>+Julián!$H$12</f>
        <v>0</v>
      </c>
      <c r="M10" s="54">
        <f>+Julián!$H$13</f>
        <v>0</v>
      </c>
      <c r="N10" s="54">
        <f>+Julián!$H$14</f>
        <v>0</v>
      </c>
      <c r="O10" s="54">
        <f>+Julián!$H$15</f>
        <v>0</v>
      </c>
      <c r="P10" s="55">
        <f>SUM(D10:O10)</f>
        <v>1608</v>
      </c>
      <c r="Q10" s="21" t="s">
        <v>85</v>
      </c>
    </row>
    <row r="11" spans="1:17" ht="27" customHeight="1" x14ac:dyDescent="0.25">
      <c r="A11" s="56">
        <v>7</v>
      </c>
      <c r="B11" s="52">
        <f>+Grzegorz!$A$2</f>
        <v>20850</v>
      </c>
      <c r="C11" s="53" t="str">
        <f>+Grzegorz!$B$2</f>
        <v>Grzegorz Adam</v>
      </c>
      <c r="D11" s="54">
        <f>+Grzegorz!$H$4</f>
        <v>515</v>
      </c>
      <c r="E11" s="54">
        <f>+Grzegorz!$H$5</f>
        <v>0</v>
      </c>
      <c r="F11" s="54">
        <f>+Grzegorz!$H$6</f>
        <v>0</v>
      </c>
      <c r="G11" s="54">
        <f>+Grzegorz!$H$7</f>
        <v>511</v>
      </c>
      <c r="H11" s="54">
        <f>+Grzegorz!$H$8</f>
        <v>0</v>
      </c>
      <c r="I11" s="54">
        <f>+Grzegorz!$H$9</f>
        <v>525</v>
      </c>
      <c r="J11" s="54">
        <f>+Grzegorz!$H$10</f>
        <v>0</v>
      </c>
      <c r="K11" s="54">
        <f>+Grzegorz!$H$11</f>
        <v>0</v>
      </c>
      <c r="L11" s="54">
        <f>+Grzegorz!$H$12</f>
        <v>0</v>
      </c>
      <c r="M11" s="54">
        <f>+Grzegorz!$H$13</f>
        <v>0</v>
      </c>
      <c r="N11" s="54">
        <f>+Grzegorz!$H$14</f>
        <v>0</v>
      </c>
      <c r="O11" s="54">
        <f>+Grzegorz!$H$15</f>
        <v>0</v>
      </c>
      <c r="P11" s="55">
        <f>SUM(D11:O11)</f>
        <v>1551</v>
      </c>
      <c r="Q11" s="62" t="s">
        <v>67</v>
      </c>
    </row>
    <row r="12" spans="1:17" ht="27" customHeight="1" x14ac:dyDescent="0.25">
      <c r="A12" s="56">
        <v>8</v>
      </c>
      <c r="B12" s="52">
        <f>+Bañeza!$A$2</f>
        <v>23833</v>
      </c>
      <c r="C12" s="53" t="str">
        <f>+Bañeza!$B$2</f>
        <v>Jose Manuel Bañeza Paniagua</v>
      </c>
      <c r="D12" s="54">
        <f>+Bañeza!$H$4</f>
        <v>512</v>
      </c>
      <c r="E12" s="54">
        <f>+Bañeza!$H$5</f>
        <v>0</v>
      </c>
      <c r="F12" s="54">
        <f>+Bañeza!$H$6</f>
        <v>0</v>
      </c>
      <c r="G12" s="54">
        <f>+Bañeza!$H$7</f>
        <v>500</v>
      </c>
      <c r="H12" s="54">
        <f>+Bañeza!$H$8</f>
        <v>0</v>
      </c>
      <c r="I12" s="54">
        <f>+Bañeza!$H$9</f>
        <v>494</v>
      </c>
      <c r="J12" s="54">
        <f>+Bañeza!$H$10</f>
        <v>0</v>
      </c>
      <c r="K12" s="54">
        <f>+Bañeza!$H$11</f>
        <v>0</v>
      </c>
      <c r="L12" s="54">
        <f>+Bañeza!$H$12</f>
        <v>0</v>
      </c>
      <c r="M12" s="54">
        <f>+Bañeza!$H$13</f>
        <v>0</v>
      </c>
      <c r="N12" s="54">
        <f>+Bañeza!$H$14</f>
        <v>0</v>
      </c>
      <c r="O12" s="54">
        <f>+Bañeza!$H$15</f>
        <v>0</v>
      </c>
      <c r="P12" s="55">
        <f>SUM(D12:O12)</f>
        <v>1506</v>
      </c>
      <c r="Q12" s="62" t="s">
        <v>68</v>
      </c>
    </row>
    <row r="13" spans="1:17" ht="27" customHeight="1" x14ac:dyDescent="0.25">
      <c r="A13" s="56">
        <v>9</v>
      </c>
      <c r="B13" s="52">
        <f>+Gimeno!$A$2</f>
        <v>20148</v>
      </c>
      <c r="C13" s="53" t="str">
        <f>+Gimeno!$B$2</f>
        <v>Antonio Gimeno Iglesias</v>
      </c>
      <c r="D13" s="54">
        <f>+Gimeno!$H$4</f>
        <v>0</v>
      </c>
      <c r="E13" s="54">
        <f>+Gimeno!$H$5</f>
        <v>0</v>
      </c>
      <c r="F13" s="54">
        <f>+Gimeno!$H$6</f>
        <v>488</v>
      </c>
      <c r="G13" s="54">
        <f>+Gimeno!$H$7</f>
        <v>465</v>
      </c>
      <c r="H13" s="54">
        <f>+Gimeno!$H$8</f>
        <v>0</v>
      </c>
      <c r="I13" s="54">
        <f>+Gimeno!$H$9</f>
        <v>477</v>
      </c>
      <c r="J13" s="54">
        <f>+Gimeno!$H$10</f>
        <v>0</v>
      </c>
      <c r="K13" s="54">
        <f>+Gimeno!$H$11</f>
        <v>0</v>
      </c>
      <c r="L13" s="54">
        <f>+Gimeno!$H$12</f>
        <v>0</v>
      </c>
      <c r="M13" s="54">
        <f>+Gimeno!$H$13</f>
        <v>0</v>
      </c>
      <c r="N13" s="54">
        <f>+Gimeno!$H$14</f>
        <v>0</v>
      </c>
      <c r="O13" s="54">
        <f>+Gimeno!$H$15</f>
        <v>0</v>
      </c>
      <c r="P13" s="55">
        <f>SUM(D13:O13)</f>
        <v>1430</v>
      </c>
      <c r="Q13" s="21" t="s">
        <v>104</v>
      </c>
    </row>
    <row r="14" spans="1:17" ht="27" customHeight="1" x14ac:dyDescent="0.25">
      <c r="A14" s="56">
        <v>10</v>
      </c>
      <c r="B14" s="52">
        <f>+Arguedas!$A$2</f>
        <v>21737</v>
      </c>
      <c r="C14" s="53" t="str">
        <f>+Arguedas!$B$2</f>
        <v>Javier Arguedas</v>
      </c>
      <c r="D14" s="54">
        <f>+Arguedas!$H$4</f>
        <v>535</v>
      </c>
      <c r="E14" s="54">
        <f>+Arguedas!$H$5</f>
        <v>0</v>
      </c>
      <c r="F14" s="54">
        <f>+Arguedas!$H$6</f>
        <v>0</v>
      </c>
      <c r="G14" s="54">
        <f>+Arguedas!$H$7</f>
        <v>525</v>
      </c>
      <c r="H14" s="54">
        <f>+Arguedas!$H$8</f>
        <v>0</v>
      </c>
      <c r="I14" s="54">
        <f>+Arguedas!$H$9</f>
        <v>0</v>
      </c>
      <c r="J14" s="54">
        <f>+Arguedas!$H$10</f>
        <v>0</v>
      </c>
      <c r="K14" s="54">
        <f>+Arguedas!$H$11</f>
        <v>0</v>
      </c>
      <c r="L14" s="54">
        <f>+Arguedas!$H$12</f>
        <v>0</v>
      </c>
      <c r="M14" s="54">
        <f>+Arguedas!$H$13</f>
        <v>0</v>
      </c>
      <c r="N14" s="54">
        <f>+Arguedas!$H$14</f>
        <v>0</v>
      </c>
      <c r="O14" s="54">
        <f>+Arguedas!$H$15</f>
        <v>0</v>
      </c>
      <c r="P14" s="55">
        <f>SUM(D14:O14)</f>
        <v>1060</v>
      </c>
      <c r="Q14" s="62" t="s">
        <v>72</v>
      </c>
    </row>
    <row r="15" spans="1:17" ht="27" customHeight="1" x14ac:dyDescent="0.25">
      <c r="A15" s="56">
        <v>11</v>
      </c>
      <c r="B15" s="52">
        <f>+Andrés!$A$2</f>
        <v>23679</v>
      </c>
      <c r="C15" s="53" t="str">
        <f>+Andrés!$B$2</f>
        <v>Andrés Fernández Rodríguez</v>
      </c>
      <c r="D15" s="54">
        <f>+Andrés!$H$4</f>
        <v>0</v>
      </c>
      <c r="E15" s="54">
        <f>+Andrés!$H$5</f>
        <v>508</v>
      </c>
      <c r="F15" s="54">
        <f>+Andrés!$H$6</f>
        <v>0</v>
      </c>
      <c r="G15" s="54">
        <f>+Andrés!$H$7</f>
        <v>494</v>
      </c>
      <c r="H15" s="54">
        <f>+Andrés!$H$8</f>
        <v>0</v>
      </c>
      <c r="I15" s="54">
        <f>+Andrés!$H$9</f>
        <v>0</v>
      </c>
      <c r="J15" s="54">
        <f>+Andrés!$H$10</f>
        <v>0</v>
      </c>
      <c r="K15" s="54">
        <f>+Andrés!$H$11</f>
        <v>0</v>
      </c>
      <c r="L15" s="54">
        <f>+Andrés!$H$12</f>
        <v>0</v>
      </c>
      <c r="M15" s="54">
        <f>+Andrés!$H$13</f>
        <v>0</v>
      </c>
      <c r="N15" s="54">
        <f>+Andrés!$H$14</f>
        <v>0</v>
      </c>
      <c r="O15" s="54">
        <f>+Andrés!$H$15</f>
        <v>0</v>
      </c>
      <c r="P15" s="55">
        <f>SUM(D15:O15)</f>
        <v>1002</v>
      </c>
      <c r="Q15" s="21" t="s">
        <v>102</v>
      </c>
    </row>
    <row r="16" spans="1:17" ht="27" customHeight="1" x14ac:dyDescent="0.25">
      <c r="A16" s="56">
        <v>12</v>
      </c>
      <c r="B16" s="52">
        <f>+Arjona!$A$2</f>
        <v>22811</v>
      </c>
      <c r="C16" s="53" t="str">
        <f>+Arjona!$B$2</f>
        <v>Ramón Arjona Martínez</v>
      </c>
      <c r="D16" s="54">
        <f>+Arjona!$H$4</f>
        <v>502</v>
      </c>
      <c r="E16" s="54">
        <f>+Arjona!$H$5</f>
        <v>0</v>
      </c>
      <c r="F16" s="54">
        <f>+Arjona!$H$6</f>
        <v>488</v>
      </c>
      <c r="G16" s="54">
        <f>+Arjona!$H$7</f>
        <v>0</v>
      </c>
      <c r="H16" s="54">
        <f>+Arjona!$H$8</f>
        <v>0</v>
      </c>
      <c r="I16" s="54">
        <f>+Arjona!$H$9</f>
        <v>0</v>
      </c>
      <c r="J16" s="54">
        <f>+Arjona!$H$10</f>
        <v>0</v>
      </c>
      <c r="K16" s="54">
        <f>+Arjona!$H$11</f>
        <v>0</v>
      </c>
      <c r="L16" s="54">
        <f>+Arjona!$H$12</f>
        <v>0</v>
      </c>
      <c r="M16" s="54">
        <f>+Arjona!$H$13</f>
        <v>0</v>
      </c>
      <c r="N16" s="54">
        <f>+Arjona!$H$14</f>
        <v>0</v>
      </c>
      <c r="O16" s="54">
        <f>+Arjona!$H$15</f>
        <v>0</v>
      </c>
      <c r="P16" s="55">
        <f>SUM(D16:O16)</f>
        <v>990</v>
      </c>
      <c r="Q16" s="62" t="s">
        <v>73</v>
      </c>
    </row>
    <row r="17" spans="1:17" ht="27" customHeight="1" x14ac:dyDescent="0.25">
      <c r="A17" s="56">
        <v>13</v>
      </c>
      <c r="B17" s="52">
        <f>+'Joaquín LR'!$A$2</f>
        <v>23683</v>
      </c>
      <c r="C17" s="53" t="str">
        <f>+'Joaquín LR'!$B$2</f>
        <v>Joaquín López Ruiz</v>
      </c>
      <c r="D17" s="54">
        <f>+'Joaquín LR'!$H$4</f>
        <v>526</v>
      </c>
      <c r="E17" s="54">
        <f>+'Joaquín LR'!$H$5</f>
        <v>0</v>
      </c>
      <c r="F17" s="54">
        <f>+'Joaquín LR'!$H$6</f>
        <v>0</v>
      </c>
      <c r="G17" s="54">
        <f>+'Joaquín LR'!$H$7</f>
        <v>0</v>
      </c>
      <c r="H17" s="54">
        <f>+'Joaquín LR'!$H$8</f>
        <v>0</v>
      </c>
      <c r="I17" s="54">
        <f>+'Joaquín LR'!$H$9</f>
        <v>0</v>
      </c>
      <c r="J17" s="54">
        <f>+'Joaquín LR'!$H$10</f>
        <v>0</v>
      </c>
      <c r="K17" s="54">
        <f>+'Joaquín LR'!$H$11</f>
        <v>0</v>
      </c>
      <c r="L17" s="54">
        <f>+'Joaquín LR'!$H$12</f>
        <v>0</v>
      </c>
      <c r="M17" s="54">
        <f>+'Joaquín LR'!$H$13</f>
        <v>0</v>
      </c>
      <c r="N17" s="54">
        <f>+'Joaquín LR'!$H$14</f>
        <v>0</v>
      </c>
      <c r="O17" s="54">
        <f>+'Joaquín LR'!$H$15</f>
        <v>0</v>
      </c>
      <c r="P17" s="55">
        <f>SUM(D17:O17)</f>
        <v>526</v>
      </c>
      <c r="Q17" s="21" t="s">
        <v>93</v>
      </c>
    </row>
    <row r="18" spans="1:17" ht="27" customHeight="1" x14ac:dyDescent="0.25">
      <c r="A18" s="56">
        <v>14</v>
      </c>
      <c r="B18" s="52">
        <f>+Arriaga!$A$2</f>
        <v>16537</v>
      </c>
      <c r="C18" s="53" t="str">
        <f>+Arriaga!$B$2</f>
        <v>Francisco Arriaga</v>
      </c>
      <c r="D18" s="54">
        <f>+Arriaga!$H$4</f>
        <v>0</v>
      </c>
      <c r="E18" s="54">
        <f>+Arriaga!$H$5</f>
        <v>0</v>
      </c>
      <c r="F18" s="54">
        <f>+Arriaga!$H$6</f>
        <v>0</v>
      </c>
      <c r="G18" s="54">
        <f>+Arriaga!$H$7</f>
        <v>0</v>
      </c>
      <c r="H18" s="54">
        <f>+Arriaga!$H$8</f>
        <v>0</v>
      </c>
      <c r="I18" s="54">
        <f>+Arriaga!$H$9</f>
        <v>504</v>
      </c>
      <c r="J18" s="54">
        <f>+Arriaga!$H$10</f>
        <v>0</v>
      </c>
      <c r="K18" s="54">
        <f>+Arriaga!$H$11</f>
        <v>0</v>
      </c>
      <c r="L18" s="54">
        <f>+Arriaga!$H$12</f>
        <v>0</v>
      </c>
      <c r="M18" s="54">
        <f>+Arriaga!$H$13</f>
        <v>0</v>
      </c>
      <c r="N18" s="54">
        <f>+Arriaga!$H$14</f>
        <v>0</v>
      </c>
      <c r="O18" s="54">
        <f>+Arriaga!$H$15</f>
        <v>0</v>
      </c>
      <c r="P18" s="55">
        <f>SUM(D18:O18)</f>
        <v>504</v>
      </c>
      <c r="Q18" s="62" t="s">
        <v>70</v>
      </c>
    </row>
    <row r="19" spans="1:17" ht="27" customHeight="1" x14ac:dyDescent="0.25">
      <c r="A19" s="56">
        <v>15</v>
      </c>
      <c r="B19" s="52">
        <f>+Pablo!$A$2</f>
        <v>25762</v>
      </c>
      <c r="C19" s="53" t="str">
        <f>+Pablo!$B$2</f>
        <v>Jose Pablo Muñoz de Solano Cardona</v>
      </c>
      <c r="D19" s="54">
        <f>+Pablo!$H$4</f>
        <v>489</v>
      </c>
      <c r="E19" s="54">
        <f>+Pablo!$H$5</f>
        <v>0</v>
      </c>
      <c r="F19" s="54">
        <f>+Pablo!$H$6</f>
        <v>0</v>
      </c>
      <c r="G19" s="54">
        <f>+Pablo!$H$7</f>
        <v>0</v>
      </c>
      <c r="H19" s="54">
        <f>+Pablo!$H$8</f>
        <v>0</v>
      </c>
      <c r="I19" s="54">
        <f>+Pablo!$H$9</f>
        <v>0</v>
      </c>
      <c r="J19" s="54">
        <f>+Pablo!$H$10</f>
        <v>0</v>
      </c>
      <c r="K19" s="54">
        <f>+Pablo!$H$11</f>
        <v>0</v>
      </c>
      <c r="L19" s="54">
        <f>+Pablo!$H$12</f>
        <v>0</v>
      </c>
      <c r="M19" s="54">
        <f>+Pablo!$H$13</f>
        <v>0</v>
      </c>
      <c r="N19" s="54">
        <f>+Pablo!$H$14</f>
        <v>0</v>
      </c>
      <c r="O19" s="54">
        <f>+Pablo!$H$15</f>
        <v>0</v>
      </c>
      <c r="P19" s="55">
        <f>SUM(D19:O19)</f>
        <v>489</v>
      </c>
      <c r="Q19" s="62" t="s">
        <v>64</v>
      </c>
    </row>
    <row r="20" spans="1:17" ht="27" customHeight="1" x14ac:dyDescent="0.25">
      <c r="A20" s="56">
        <v>16</v>
      </c>
      <c r="B20" s="52">
        <f>+Bellmont!$A$2</f>
        <v>23944</v>
      </c>
      <c r="C20" s="53" t="str">
        <f>+Bellmont!$B$2</f>
        <v>Antonio Bellmont Corrochano</v>
      </c>
      <c r="D20" s="54">
        <f>+Bellmont!$H$4</f>
        <v>0</v>
      </c>
      <c r="E20" s="54">
        <f>+Bellmont!$H$5</f>
        <v>0</v>
      </c>
      <c r="F20" s="54">
        <f>+Bellmont!$H$6</f>
        <v>0</v>
      </c>
      <c r="G20" s="54">
        <f>+Bellmont!$H$7</f>
        <v>465</v>
      </c>
      <c r="H20" s="54">
        <f>+Bellmont!$H$8</f>
        <v>0</v>
      </c>
      <c r="I20" s="54">
        <f>+Bellmont!$H$9</f>
        <v>0</v>
      </c>
      <c r="J20" s="54">
        <f>+Bellmont!$H$10</f>
        <v>0</v>
      </c>
      <c r="K20" s="54">
        <f>+Bellmont!$H$11</f>
        <v>0</v>
      </c>
      <c r="L20" s="54">
        <f>+Bellmont!$H$12</f>
        <v>0</v>
      </c>
      <c r="M20" s="54">
        <f>+Bellmont!$H$13</f>
        <v>0</v>
      </c>
      <c r="N20" s="54">
        <f>+Bellmont!$H$14</f>
        <v>0</v>
      </c>
      <c r="O20" s="54">
        <f>+Bellmont!$H$15</f>
        <v>0</v>
      </c>
      <c r="P20" s="55">
        <f>SUM(D20:O20)</f>
        <v>465</v>
      </c>
      <c r="Q20" s="62" t="s">
        <v>87</v>
      </c>
    </row>
    <row r="21" spans="1:17" ht="27" customHeight="1" x14ac:dyDescent="0.25">
      <c r="A21" s="56">
        <v>17</v>
      </c>
      <c r="B21" s="52">
        <f>+Montse!$A$2</f>
        <v>20690</v>
      </c>
      <c r="C21" s="53" t="str">
        <f>+Montse!$B$2</f>
        <v>Montserrat Fuente Hernández</v>
      </c>
      <c r="D21" s="54">
        <f>+Montse!$H$4</f>
        <v>376</v>
      </c>
      <c r="E21" s="54">
        <f>+Montse!$H$5</f>
        <v>0</v>
      </c>
      <c r="F21" s="54">
        <f>+Montse!$H$6</f>
        <v>0</v>
      </c>
      <c r="G21" s="54">
        <f>+Montse!$H$7</f>
        <v>0</v>
      </c>
      <c r="H21" s="54">
        <f>+Montse!$H$8</f>
        <v>0</v>
      </c>
      <c r="I21" s="54">
        <f>+Montse!$H$9</f>
        <v>0</v>
      </c>
      <c r="J21" s="54">
        <f>+Montse!$H$10</f>
        <v>0</v>
      </c>
      <c r="K21" s="54">
        <f>+Montse!$H$11</f>
        <v>0</v>
      </c>
      <c r="L21" s="54">
        <f>+Montse!$H$12</f>
        <v>0</v>
      </c>
      <c r="M21" s="54">
        <f>+Montse!$H$13</f>
        <v>0</v>
      </c>
      <c r="N21" s="54">
        <f>+Montse!$H$14</f>
        <v>0</v>
      </c>
      <c r="O21" s="54">
        <f>+Montse!$H$15</f>
        <v>0</v>
      </c>
      <c r="P21" s="55">
        <f>SUM(D21:O21)</f>
        <v>376</v>
      </c>
      <c r="Q21" s="62" t="s">
        <v>62</v>
      </c>
    </row>
    <row r="22" spans="1:17" ht="27" customHeight="1" x14ac:dyDescent="0.25">
      <c r="A22" s="56">
        <v>18</v>
      </c>
      <c r="B22" s="52">
        <f>+'José Ign MB'!$A$2</f>
        <v>17231</v>
      </c>
      <c r="C22" s="53" t="str">
        <f>+'José Ign MB'!$B$2</f>
        <v>José Ignacio Martínez Bartolomé</v>
      </c>
      <c r="D22" s="54">
        <f>+'José Ign MB'!$H$4</f>
        <v>0</v>
      </c>
      <c r="E22" s="54">
        <f>+'José Ign MB'!$H$5</f>
        <v>0</v>
      </c>
      <c r="F22" s="54">
        <f>+'José Ign MB'!$H$6</f>
        <v>0</v>
      </c>
      <c r="G22" s="54">
        <f>+'José Ign MB'!$H$7</f>
        <v>0</v>
      </c>
      <c r="H22" s="54">
        <f>+'José Ign MB'!$H$8</f>
        <v>0</v>
      </c>
      <c r="I22" s="54">
        <f>+'José Ign MB'!$H$9</f>
        <v>0</v>
      </c>
      <c r="J22" s="54">
        <f>+'José Ign MB'!$H$10</f>
        <v>0</v>
      </c>
      <c r="K22" s="54">
        <f>+'José Ign MB'!$H$11</f>
        <v>0</v>
      </c>
      <c r="L22" s="54">
        <f>+'José Ign MB'!$H$12</f>
        <v>0</v>
      </c>
      <c r="M22" s="54">
        <f>+'José Ign MB'!$H$13</f>
        <v>0</v>
      </c>
      <c r="N22" s="54">
        <f>+'José Ign MB'!$H$14</f>
        <v>0</v>
      </c>
      <c r="O22" s="54">
        <f>+'José Ign MB'!$H$15</f>
        <v>0</v>
      </c>
      <c r="P22" s="55">
        <f>SUM(D22:O22)</f>
        <v>0</v>
      </c>
      <c r="Q22" s="21" t="s">
        <v>95</v>
      </c>
    </row>
    <row r="23" spans="1:17" ht="27" customHeight="1" x14ac:dyDescent="0.25">
      <c r="A23" s="56">
        <v>19</v>
      </c>
      <c r="B23" s="52">
        <f>+Alcor!$A$2</f>
        <v>17991</v>
      </c>
      <c r="C23" s="53" t="str">
        <f>+Alcor!$B$2</f>
        <v>Enrique Alcor Cabrerizo</v>
      </c>
      <c r="D23" s="54">
        <f>+Alcor!$H$4</f>
        <v>0</v>
      </c>
      <c r="E23" s="54">
        <f>+Alcor!$H$5</f>
        <v>0</v>
      </c>
      <c r="F23" s="54">
        <f>+Alcor!$H$6</f>
        <v>0</v>
      </c>
      <c r="G23" s="54">
        <f>+Alcor!$H$7</f>
        <v>0</v>
      </c>
      <c r="H23" s="54">
        <f>+Alcor!$H$8</f>
        <v>0</v>
      </c>
      <c r="I23" s="54">
        <f>+Alcor!$H$9</f>
        <v>0</v>
      </c>
      <c r="J23" s="54">
        <f>+Alcor!$H$10</f>
        <v>0</v>
      </c>
      <c r="K23" s="54">
        <f>+Alcor!$H$11</f>
        <v>0</v>
      </c>
      <c r="L23" s="54">
        <f>+Alcor!$H$12</f>
        <v>0</v>
      </c>
      <c r="M23" s="54">
        <f>+Alcor!$H$13</f>
        <v>0</v>
      </c>
      <c r="N23" s="54">
        <f>+Alcor!$H$14</f>
        <v>0</v>
      </c>
      <c r="O23" s="54">
        <f>+Alcor!$H$15</f>
        <v>0</v>
      </c>
      <c r="P23" s="55">
        <f>SUM(D23:O23)</f>
        <v>0</v>
      </c>
      <c r="Q23" s="21" t="s">
        <v>91</v>
      </c>
    </row>
    <row r="24" spans="1:17" ht="27" customHeight="1" x14ac:dyDescent="0.25">
      <c r="A24" s="56">
        <v>20</v>
      </c>
      <c r="B24" s="52" t="str">
        <f>+S!$A$2</f>
        <v>NºFeder</v>
      </c>
      <c r="C24" s="53" t="str">
        <f>+S!$B$2</f>
        <v>Nombre</v>
      </c>
      <c r="D24" s="54">
        <f>+S!$H$4</f>
        <v>0</v>
      </c>
      <c r="E24" s="54">
        <f>+S!$H$5</f>
        <v>0</v>
      </c>
      <c r="F24" s="54">
        <f>+S!$H$6</f>
        <v>0</v>
      </c>
      <c r="G24" s="54">
        <f>+S!$H$7</f>
        <v>0</v>
      </c>
      <c r="H24" s="54">
        <f>+S!$H$8</f>
        <v>0</v>
      </c>
      <c r="I24" s="54">
        <f>+S!$H$9</f>
        <v>0</v>
      </c>
      <c r="J24" s="54">
        <f>+S!$H$10</f>
        <v>0</v>
      </c>
      <c r="K24" s="54">
        <f>+S!$H$11</f>
        <v>0</v>
      </c>
      <c r="L24" s="54">
        <f>+S!$H$12</f>
        <v>0</v>
      </c>
      <c r="M24" s="54">
        <f>+S!$H$13</f>
        <v>0</v>
      </c>
      <c r="N24" s="54">
        <f>+S!$H$14</f>
        <v>0</v>
      </c>
      <c r="O24" s="54">
        <f>+S!$H$15</f>
        <v>0</v>
      </c>
      <c r="P24" s="55">
        <f>SUM(D24:O24)</f>
        <v>0</v>
      </c>
      <c r="Q24" s="21" t="s">
        <v>2</v>
      </c>
    </row>
  </sheetData>
  <sheetProtection sheet="1" objects="1" scenarios="1"/>
  <sortState xmlns:xlrd2="http://schemas.microsoft.com/office/spreadsheetml/2017/richdata2" ref="B4:Q24">
    <sortCondition descending="1" ref="P4:P24"/>
  </sortState>
  <phoneticPr fontId="0" type="noConversion"/>
  <pageMargins left="0.75" right="0.75" top="1" bottom="1" header="0" footer="0"/>
  <pageSetup paperSize="9" orientation="portrait" horizontalDpi="0" verticalDpi="0" r:id="rId1"/>
  <headerFooter alignWithMargins="0"/>
  <cellWatches>
    <cellWatch r="P1"/>
  </cellWatches>
  <ignoredErrors>
    <ignoredError sqref="G2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05DA-2304-4FA1-AB57-D64447C63DC6}">
  <sheetPr>
    <tabColor theme="9" tint="0.39997558519241921"/>
  </sheetPr>
  <dimension ref="A2:L60"/>
  <sheetViews>
    <sheetView zoomScale="90" zoomScaleNormal="90" workbookViewId="0">
      <selection activeCell="A6" sqref="A6"/>
    </sheetView>
  </sheetViews>
  <sheetFormatPr baseColWidth="10" defaultRowHeight="15" x14ac:dyDescent="0.2"/>
  <cols>
    <col min="1" max="1" width="13.42578125" style="27" customWidth="1"/>
    <col min="2" max="2" width="16.85546875" style="27" bestFit="1" customWidth="1"/>
    <col min="3" max="3" width="62.85546875" style="27" customWidth="1"/>
    <col min="4" max="4" width="14.7109375" style="27" customWidth="1"/>
    <col min="5" max="9" width="12.7109375" style="27" customWidth="1"/>
    <col min="10" max="10" width="13.5703125" style="27" bestFit="1" customWidth="1"/>
    <col min="11" max="16384" width="11.42578125" style="27"/>
  </cols>
  <sheetData>
    <row r="2" spans="1:10" ht="26.25" x14ac:dyDescent="0.4">
      <c r="D2" s="9" t="str">
        <f>+TOTALES!D2</f>
        <v>Trofeo Regularidad</v>
      </c>
      <c r="G2" s="180">
        <f>+TOTALES!G2</f>
        <v>2026</v>
      </c>
    </row>
    <row r="5" spans="1:10" ht="18.75" thickBot="1" x14ac:dyDescent="0.3">
      <c r="A5" s="23"/>
      <c r="B5" s="122" t="s">
        <v>33</v>
      </c>
      <c r="C5" s="23"/>
      <c r="D5" s="23"/>
      <c r="E5" s="23"/>
      <c r="F5" s="23"/>
      <c r="G5" s="23"/>
    </row>
    <row r="6" spans="1:10" ht="48" thickBot="1" x14ac:dyDescent="0.3">
      <c r="A6" s="62" t="s">
        <v>34</v>
      </c>
      <c r="B6" s="142" t="s">
        <v>50</v>
      </c>
      <c r="C6" s="143" t="s">
        <v>1</v>
      </c>
      <c r="D6" s="140" t="s">
        <v>36</v>
      </c>
      <c r="E6" s="140" t="s">
        <v>39</v>
      </c>
      <c r="F6" s="175" t="s">
        <v>40</v>
      </c>
      <c r="G6" s="140" t="s">
        <v>4</v>
      </c>
      <c r="H6" s="140" t="s">
        <v>35</v>
      </c>
      <c r="I6" s="141" t="s">
        <v>41</v>
      </c>
      <c r="J6" s="62" t="s">
        <v>74</v>
      </c>
    </row>
    <row r="7" spans="1:10" ht="27" customHeight="1" x14ac:dyDescent="0.25">
      <c r="A7" s="62" t="s">
        <v>66</v>
      </c>
      <c r="B7" s="135">
        <f>+Panisello!$A$2</f>
        <v>7296</v>
      </c>
      <c r="C7" s="136" t="str">
        <f>+Panisello!$B$2</f>
        <v>Eduardo Panisello</v>
      </c>
      <c r="D7" s="137">
        <f>+Panisello!$L$16</f>
        <v>4</v>
      </c>
      <c r="E7" s="137">
        <f>+Panisello!$S$16</f>
        <v>94</v>
      </c>
      <c r="F7" s="138">
        <f>+Panisello!$H$20</f>
        <v>546</v>
      </c>
      <c r="G7" s="144">
        <f>+Panisello!$H$22</f>
        <v>4.5007032348804502E-2</v>
      </c>
      <c r="H7" s="138">
        <f>+Panisello!$H$16</f>
        <v>2133</v>
      </c>
      <c r="I7" s="139">
        <f>+H7/D7</f>
        <v>533.25</v>
      </c>
      <c r="J7" s="62" t="s">
        <v>66</v>
      </c>
    </row>
    <row r="8" spans="1:10" ht="27" customHeight="1" x14ac:dyDescent="0.25">
      <c r="A8" s="62" t="s">
        <v>89</v>
      </c>
      <c r="B8" s="4">
        <f>+'Daniel '!$A$2</f>
        <v>8676</v>
      </c>
      <c r="C8" s="5" t="str">
        <f>+'Daniel '!$B$2</f>
        <v>Daniel Álvarez Labrado</v>
      </c>
      <c r="D8" s="125">
        <f>+'Daniel '!$L$16</f>
        <v>3</v>
      </c>
      <c r="E8" s="125">
        <f>+'Daniel '!$S$16</f>
        <v>94</v>
      </c>
      <c r="F8" s="126">
        <f>+'Daniel '!$H$20</f>
        <v>544</v>
      </c>
      <c r="G8" s="144">
        <f>+'Daniel '!$H$22</f>
        <v>1.4842300556586271E-2</v>
      </c>
      <c r="H8" s="126">
        <f>+'Daniel '!$H$16</f>
        <v>1617</v>
      </c>
      <c r="I8" s="134">
        <f>+H8/D8</f>
        <v>539</v>
      </c>
      <c r="J8" s="62" t="s">
        <v>89</v>
      </c>
    </row>
    <row r="9" spans="1:10" ht="27" customHeight="1" x14ac:dyDescent="0.25">
      <c r="A9" s="62" t="s">
        <v>85</v>
      </c>
      <c r="B9" s="4">
        <f>+Julián!$A$2</f>
        <v>22741</v>
      </c>
      <c r="C9" s="5" t="str">
        <f>+Julián!$B$2</f>
        <v>Julián Fernández Rejas</v>
      </c>
      <c r="D9" s="125">
        <f>+Julián!$L$16</f>
        <v>3</v>
      </c>
      <c r="E9" s="125">
        <f>+Julián!$S$16</f>
        <v>93</v>
      </c>
      <c r="F9" s="126">
        <f>+Julián!$H$20</f>
        <v>543</v>
      </c>
      <c r="G9" s="144">
        <f>+Julián!$H$22</f>
        <v>3.7313432835820892E-2</v>
      </c>
      <c r="H9" s="126">
        <f>+Julián!$H$16</f>
        <v>1608</v>
      </c>
      <c r="I9" s="134">
        <f>+H9/D9</f>
        <v>536</v>
      </c>
      <c r="J9" s="62" t="s">
        <v>85</v>
      </c>
    </row>
    <row r="10" spans="1:10" ht="27" customHeight="1" x14ac:dyDescent="0.25">
      <c r="A10" s="62" t="s">
        <v>72</v>
      </c>
      <c r="B10" s="4">
        <f>+Arguedas!$A$2</f>
        <v>21737</v>
      </c>
      <c r="C10" s="5" t="str">
        <f>+Arguedas!$B$2</f>
        <v>Javier Arguedas</v>
      </c>
      <c r="D10" s="125">
        <f>+Arguedas!$L$16</f>
        <v>2</v>
      </c>
      <c r="E10" s="125">
        <f>+Arguedas!$S$16</f>
        <v>93</v>
      </c>
      <c r="F10" s="126">
        <f>+Arguedas!$H$20</f>
        <v>535</v>
      </c>
      <c r="G10" s="144">
        <f>+Arguedas!$H$22</f>
        <v>1.8867924528301886E-2</v>
      </c>
      <c r="H10" s="126">
        <f>+Arguedas!$H$16</f>
        <v>1060</v>
      </c>
      <c r="I10" s="134">
        <f>+H10/D10</f>
        <v>530</v>
      </c>
      <c r="J10" s="62" t="s">
        <v>72</v>
      </c>
    </row>
    <row r="11" spans="1:10" ht="27" customHeight="1" x14ac:dyDescent="0.25">
      <c r="A11" s="62" t="s">
        <v>69</v>
      </c>
      <c r="B11" s="4">
        <f>+Diez!$A$2</f>
        <v>18139</v>
      </c>
      <c r="C11" s="5" t="str">
        <f>+Diez!$B$2</f>
        <v>Fernando Diez</v>
      </c>
      <c r="D11" s="125">
        <f>+Diez!$L$16</f>
        <v>4</v>
      </c>
      <c r="E11" s="125">
        <f>+Diez!$S$16</f>
        <v>92</v>
      </c>
      <c r="F11" s="126">
        <f>+Diez!$H$20</f>
        <v>527</v>
      </c>
      <c r="G11" s="144">
        <f>+Diez!$H$22</f>
        <v>7.4582924435721301E-2</v>
      </c>
      <c r="H11" s="126">
        <f>+Diez!$H$16</f>
        <v>2038</v>
      </c>
      <c r="I11" s="134">
        <f>+H11/D11</f>
        <v>509.5</v>
      </c>
      <c r="J11" s="62" t="s">
        <v>69</v>
      </c>
    </row>
    <row r="12" spans="1:10" ht="27" customHeight="1" x14ac:dyDescent="0.25">
      <c r="A12" s="62" t="s">
        <v>93</v>
      </c>
      <c r="B12" s="4">
        <f>+'Joaquín LR'!$A$2</f>
        <v>23683</v>
      </c>
      <c r="C12" s="5" t="str">
        <f>+'Joaquín LR'!$B$2</f>
        <v>Joaquín López Ruiz</v>
      </c>
      <c r="D12" s="125">
        <f>+'Joaquín LR'!$L$16</f>
        <v>1</v>
      </c>
      <c r="E12" s="125">
        <f>+'Joaquín LR'!$S$16</f>
        <v>92</v>
      </c>
      <c r="F12" s="126">
        <f>+'Joaquín LR'!$H$20</f>
        <v>526</v>
      </c>
      <c r="G12" s="144">
        <f>+'Joaquín LR'!$H$22</f>
        <v>0</v>
      </c>
      <c r="H12" s="126">
        <f>+'Joaquín LR'!$H$16</f>
        <v>526</v>
      </c>
      <c r="I12" s="134">
        <f>+H12/D12</f>
        <v>526</v>
      </c>
      <c r="J12" s="62" t="s">
        <v>93</v>
      </c>
    </row>
    <row r="13" spans="1:10" ht="27" customHeight="1" x14ac:dyDescent="0.25">
      <c r="A13" s="62" t="s">
        <v>67</v>
      </c>
      <c r="B13" s="4">
        <f>+Grzegorz!$A$2</f>
        <v>20850</v>
      </c>
      <c r="C13" s="5" t="str">
        <f>+Grzegorz!$B$2</f>
        <v>Grzegorz Adam</v>
      </c>
      <c r="D13" s="125">
        <f>+Grzegorz!$L$16</f>
        <v>3</v>
      </c>
      <c r="E13" s="178">
        <f>+Grzegorz!$S$16</f>
        <v>95</v>
      </c>
      <c r="F13" s="126">
        <f>+Grzegorz!$H$20</f>
        <v>525</v>
      </c>
      <c r="G13" s="144">
        <f>+Grzegorz!$H$22</f>
        <v>2.7079303675048357E-2</v>
      </c>
      <c r="H13" s="126">
        <f>+Grzegorz!$H$16</f>
        <v>1551</v>
      </c>
      <c r="I13" s="134">
        <f>+H13/D13</f>
        <v>517</v>
      </c>
      <c r="J13" s="62" t="s">
        <v>67</v>
      </c>
    </row>
    <row r="14" spans="1:10" ht="27" customHeight="1" x14ac:dyDescent="0.25">
      <c r="A14" s="62" t="s">
        <v>65</v>
      </c>
      <c r="B14" s="4">
        <f>+Flores!$A$2</f>
        <v>21927</v>
      </c>
      <c r="C14" s="5" t="str">
        <f>+Flores!$B$2</f>
        <v>Carlos Flores Samper</v>
      </c>
      <c r="D14" s="125">
        <f>+Flores!$L$16</f>
        <v>6</v>
      </c>
      <c r="E14" s="125">
        <f>+Flores!$S$16</f>
        <v>93</v>
      </c>
      <c r="F14" s="126">
        <f>+Flores!$H$20</f>
        <v>523</v>
      </c>
      <c r="G14" s="144">
        <f>+Flores!$H$22</f>
        <v>4.6707752189425883E-2</v>
      </c>
      <c r="H14" s="126">
        <f>+Flores!$H$16</f>
        <v>3083</v>
      </c>
      <c r="I14" s="134">
        <f>+H14/D14</f>
        <v>513.83333333333337</v>
      </c>
      <c r="J14" s="62" t="s">
        <v>65</v>
      </c>
    </row>
    <row r="15" spans="1:10" ht="27" customHeight="1" x14ac:dyDescent="0.25">
      <c r="A15" s="62" t="s">
        <v>73</v>
      </c>
      <c r="B15" s="4">
        <f>+Bañeza!$A$2</f>
        <v>23833</v>
      </c>
      <c r="C15" s="5" t="str">
        <f>+Bañeza!$B$2</f>
        <v>Jose Manuel Bañeza Paniagua</v>
      </c>
      <c r="D15" s="125">
        <f>+Bañeza!$L$16</f>
        <v>3</v>
      </c>
      <c r="E15" s="125">
        <f>+Bañeza!$S$16</f>
        <v>91</v>
      </c>
      <c r="F15" s="126">
        <f>+Bañeza!$H$20</f>
        <v>512</v>
      </c>
      <c r="G15" s="144">
        <f>+Bañeza!$H$22</f>
        <v>3.5856573705179286E-2</v>
      </c>
      <c r="H15" s="126">
        <f>+Bañeza!$H$16</f>
        <v>1506</v>
      </c>
      <c r="I15" s="134">
        <f>+H15/D15</f>
        <v>502</v>
      </c>
      <c r="J15" s="62" t="s">
        <v>73</v>
      </c>
    </row>
    <row r="16" spans="1:10" ht="27" customHeight="1" x14ac:dyDescent="0.25">
      <c r="A16" s="62" t="s">
        <v>63</v>
      </c>
      <c r="B16" s="4">
        <f>+López!$A$2</f>
        <v>16836</v>
      </c>
      <c r="C16" s="5" t="str">
        <f>+López!$B$2</f>
        <v>Javier López</v>
      </c>
      <c r="D16" s="125">
        <f>+López!$L$16</f>
        <v>4</v>
      </c>
      <c r="E16" s="125">
        <f>+López!$S$16</f>
        <v>90</v>
      </c>
      <c r="F16" s="126">
        <f>+López!$H$20</f>
        <v>509</v>
      </c>
      <c r="G16" s="144">
        <f>+López!$H$22</f>
        <v>2.5935162094763091E-2</v>
      </c>
      <c r="H16" s="126">
        <f>+López!$H$16</f>
        <v>2005</v>
      </c>
      <c r="I16" s="134">
        <f>+H16/D16</f>
        <v>501.25</v>
      </c>
      <c r="J16" s="62" t="s">
        <v>63</v>
      </c>
    </row>
    <row r="17" spans="1:10" ht="27" customHeight="1" x14ac:dyDescent="0.25">
      <c r="A17" s="62" t="s">
        <v>102</v>
      </c>
      <c r="B17" s="4">
        <f>+Andrés!$A$2</f>
        <v>23679</v>
      </c>
      <c r="C17" s="5" t="str">
        <f>+Andrés!$B$2</f>
        <v>Andrés Fernández Rodríguez</v>
      </c>
      <c r="D17" s="125">
        <f>+Andrés!$L$16</f>
        <v>2</v>
      </c>
      <c r="E17" s="125">
        <f>+Andrés!$S$16</f>
        <v>92</v>
      </c>
      <c r="F17" s="126">
        <f>+Andrés!$H$20</f>
        <v>508</v>
      </c>
      <c r="G17" s="144">
        <f>+Andrés!$H$22</f>
        <v>2.7944111776447105E-2</v>
      </c>
      <c r="H17" s="126">
        <f>+Andrés!$H$16</f>
        <v>1002</v>
      </c>
      <c r="I17" s="134">
        <f>+H17/D17</f>
        <v>501</v>
      </c>
      <c r="J17" s="62" t="s">
        <v>102</v>
      </c>
    </row>
    <row r="18" spans="1:10" ht="27" customHeight="1" x14ac:dyDescent="0.25">
      <c r="A18" s="62" t="s">
        <v>70</v>
      </c>
      <c r="B18" s="4">
        <f>+Arriaga!$A$2</f>
        <v>16537</v>
      </c>
      <c r="C18" s="5" t="str">
        <f>+Arriaga!$B$2</f>
        <v>Francisco Arriaga</v>
      </c>
      <c r="D18" s="125">
        <f>+Arriaga!$L$16</f>
        <v>1</v>
      </c>
      <c r="E18" s="125">
        <f>+Arriaga!$S$16</f>
        <v>89</v>
      </c>
      <c r="F18" s="126">
        <f>+Arriaga!$H$20</f>
        <v>504</v>
      </c>
      <c r="G18" s="144">
        <f>+Arriaga!$H$22</f>
        <v>0</v>
      </c>
      <c r="H18" s="126">
        <f>+Arriaga!$H$16</f>
        <v>504</v>
      </c>
      <c r="I18" s="134">
        <f>+H18/D18</f>
        <v>504</v>
      </c>
      <c r="J18" s="62" t="s">
        <v>70</v>
      </c>
    </row>
    <row r="19" spans="1:10" ht="27" customHeight="1" x14ac:dyDescent="0.25">
      <c r="A19" s="62" t="s">
        <v>68</v>
      </c>
      <c r="B19" s="4">
        <f>+Arjona!$A$2</f>
        <v>22811</v>
      </c>
      <c r="C19" s="5" t="str">
        <f>+Arjona!$B$2</f>
        <v>Ramón Arjona Martínez</v>
      </c>
      <c r="D19" s="125">
        <f>+Arjona!$L$16</f>
        <v>2</v>
      </c>
      <c r="E19" s="125">
        <f>+Arjona!$S$16</f>
        <v>86</v>
      </c>
      <c r="F19" s="126">
        <f>+Arjona!$H$20</f>
        <v>502</v>
      </c>
      <c r="G19" s="144">
        <f>+Arjona!$H$22</f>
        <v>2.8282828282828285E-2</v>
      </c>
      <c r="H19" s="126">
        <f>+Arjona!$H$16</f>
        <v>990</v>
      </c>
      <c r="I19" s="134">
        <f>+H19/D19</f>
        <v>495</v>
      </c>
      <c r="J19" s="62" t="s">
        <v>68</v>
      </c>
    </row>
    <row r="20" spans="1:10" ht="27" customHeight="1" x14ac:dyDescent="0.25">
      <c r="A20" s="62" t="s">
        <v>64</v>
      </c>
      <c r="B20" s="4">
        <f>+Pablo!$A$2</f>
        <v>25762</v>
      </c>
      <c r="C20" s="5" t="str">
        <f>+Pablo!$B$2</f>
        <v>Jose Pablo Muñoz de Solano Cardona</v>
      </c>
      <c r="D20" s="125">
        <f>+Pablo!$L$16</f>
        <v>1</v>
      </c>
      <c r="E20" s="125">
        <f>+Pablo!$S$16</f>
        <v>87</v>
      </c>
      <c r="F20" s="126">
        <f>+Pablo!$H$20</f>
        <v>489</v>
      </c>
      <c r="G20" s="144">
        <f>+Pablo!$H$22</f>
        <v>0</v>
      </c>
      <c r="H20" s="126">
        <f>+Pablo!$H$16</f>
        <v>489</v>
      </c>
      <c r="I20" s="134">
        <f>+H20/D20</f>
        <v>489</v>
      </c>
      <c r="J20" s="62" t="s">
        <v>64</v>
      </c>
    </row>
    <row r="21" spans="1:10" ht="27" customHeight="1" x14ac:dyDescent="0.25">
      <c r="A21" s="62" t="s">
        <v>104</v>
      </c>
      <c r="B21" s="4">
        <f>+Gimeno!$A$2</f>
        <v>20148</v>
      </c>
      <c r="C21" s="5" t="str">
        <f>+Gimeno!$B$2</f>
        <v>Antonio Gimeno Iglesias</v>
      </c>
      <c r="D21" s="125">
        <f>+Gimeno!$L$16</f>
        <v>3</v>
      </c>
      <c r="E21" s="125">
        <f>+Gimeno!$S$16</f>
        <v>91</v>
      </c>
      <c r="F21" s="126">
        <f>+Gimeno!$H$20</f>
        <v>488</v>
      </c>
      <c r="G21" s="144">
        <f>+Gimeno!$H$22</f>
        <v>4.8251748251748251E-2</v>
      </c>
      <c r="H21" s="126">
        <f>+Gimeno!$H$16</f>
        <v>1430</v>
      </c>
      <c r="I21" s="134">
        <f>+H21/D21</f>
        <v>476.66666666666669</v>
      </c>
      <c r="J21" s="62" t="s">
        <v>104</v>
      </c>
    </row>
    <row r="22" spans="1:10" ht="27" customHeight="1" x14ac:dyDescent="0.25">
      <c r="A22" s="62" t="s">
        <v>71</v>
      </c>
      <c r="B22" s="4">
        <f>+Bellmont!$A$2</f>
        <v>23944</v>
      </c>
      <c r="C22" s="5" t="str">
        <f>+Bellmont!$B$2</f>
        <v>Antonio Bellmont Corrochano</v>
      </c>
      <c r="D22" s="125">
        <f>+Bellmont!$L$16</f>
        <v>1</v>
      </c>
      <c r="E22" s="125">
        <f>+Bellmont!$S$16</f>
        <v>82</v>
      </c>
      <c r="F22" s="126">
        <f>+Bellmont!$H$20</f>
        <v>465</v>
      </c>
      <c r="G22" s="144">
        <f>+Bellmont!$H$22</f>
        <v>0</v>
      </c>
      <c r="H22" s="126">
        <f>+Bellmont!$H$16</f>
        <v>465</v>
      </c>
      <c r="I22" s="134">
        <f>+H22/D22</f>
        <v>465</v>
      </c>
      <c r="J22" s="62" t="s">
        <v>87</v>
      </c>
    </row>
    <row r="23" spans="1:10" ht="27" customHeight="1" x14ac:dyDescent="0.25">
      <c r="A23" s="62" t="s">
        <v>62</v>
      </c>
      <c r="B23" s="4">
        <f>+Montse!$A$2</f>
        <v>20690</v>
      </c>
      <c r="C23" s="5" t="str">
        <f>+Montse!$B$2</f>
        <v>Montserrat Fuente Hernández</v>
      </c>
      <c r="D23" s="125">
        <f>+Montse!$L$16</f>
        <v>1</v>
      </c>
      <c r="E23" s="125">
        <f>+Montse!$S$16</f>
        <v>75</v>
      </c>
      <c r="F23" s="126">
        <f>+Montse!$H$20</f>
        <v>376</v>
      </c>
      <c r="G23" s="144">
        <f>+Montse!$H$22</f>
        <v>0</v>
      </c>
      <c r="H23" s="126">
        <f>+Montse!$H$16</f>
        <v>376</v>
      </c>
      <c r="I23" s="134">
        <f>+H23/D23</f>
        <v>376</v>
      </c>
      <c r="J23" s="62" t="s">
        <v>62</v>
      </c>
    </row>
    <row r="24" spans="1:10" ht="27" customHeight="1" x14ac:dyDescent="0.25">
      <c r="A24" s="21" t="s">
        <v>95</v>
      </c>
      <c r="B24" s="4">
        <f>+'José Ign MB'!$A$2</f>
        <v>17231</v>
      </c>
      <c r="C24" s="5" t="str">
        <f>+'José Ign MB'!$B$2</f>
        <v>José Ignacio Martínez Bartolomé</v>
      </c>
      <c r="D24" s="125">
        <f>+'José Ign MB'!$L$16</f>
        <v>0</v>
      </c>
      <c r="E24" s="125">
        <f>+'José Ign MB'!$S$16</f>
        <v>0</v>
      </c>
      <c r="F24" s="126">
        <f>+'José Ign MB'!$H$20</f>
        <v>0</v>
      </c>
      <c r="G24" s="144" t="e">
        <f>+'José Ign MB'!$H$22</f>
        <v>#NUM!</v>
      </c>
      <c r="H24" s="126">
        <f>+'José Ign MB'!$H$16</f>
        <v>0</v>
      </c>
      <c r="I24" s="134" t="e">
        <f>+H24/D24</f>
        <v>#DIV/0!</v>
      </c>
      <c r="J24" s="21" t="s">
        <v>95</v>
      </c>
    </row>
    <row r="25" spans="1:10" ht="27" customHeight="1" x14ac:dyDescent="0.25">
      <c r="A25" s="62" t="s">
        <v>91</v>
      </c>
      <c r="B25" s="4">
        <f>+Alcor!$A$2</f>
        <v>17991</v>
      </c>
      <c r="C25" s="5" t="str">
        <f>+Alcor!$B$2</f>
        <v>Enrique Alcor Cabrerizo</v>
      </c>
      <c r="D25" s="125">
        <f>+Alcor!$L$16</f>
        <v>0</v>
      </c>
      <c r="E25" s="125">
        <f>+Alcor!$S$16</f>
        <v>0</v>
      </c>
      <c r="F25" s="126">
        <f>+Alcor!$H$20</f>
        <v>0</v>
      </c>
      <c r="G25" s="144" t="e">
        <f>+Alcor!$H$22</f>
        <v>#NUM!</v>
      </c>
      <c r="H25" s="126">
        <f>+Alcor!$H$16</f>
        <v>0</v>
      </c>
      <c r="I25" s="134" t="e">
        <f>+H25/D25</f>
        <v>#DIV/0!</v>
      </c>
      <c r="J25" s="62" t="s">
        <v>91</v>
      </c>
    </row>
    <row r="26" spans="1:10" ht="27" customHeight="1" x14ac:dyDescent="0.25">
      <c r="A26" s="62" t="s">
        <v>2</v>
      </c>
      <c r="B26" s="4" t="str">
        <f>+S!$A$2</f>
        <v>NºFeder</v>
      </c>
      <c r="C26" s="5" t="str">
        <f>+S!$B$2</f>
        <v>Nombre</v>
      </c>
      <c r="D26" s="125">
        <f>+S!$L$16</f>
        <v>0</v>
      </c>
      <c r="E26" s="125">
        <f>+S!$S$16</f>
        <v>0</v>
      </c>
      <c r="F26" s="126">
        <f>+S!$H$20</f>
        <v>0</v>
      </c>
      <c r="G26" s="144" t="e">
        <f>+S!$H$22</f>
        <v>#NUM!</v>
      </c>
      <c r="H26" s="126">
        <f>+S!$H$16</f>
        <v>0</v>
      </c>
      <c r="I26" s="134" t="e">
        <f>+H26/D26</f>
        <v>#DIV/0!</v>
      </c>
      <c r="J26" s="62" t="s">
        <v>2</v>
      </c>
    </row>
    <row r="27" spans="1:10" ht="12" customHeight="1" x14ac:dyDescent="0.2"/>
    <row r="28" spans="1:10" ht="15.75" x14ac:dyDescent="0.25">
      <c r="B28" s="157" t="s">
        <v>51</v>
      </c>
      <c r="C28" s="158"/>
      <c r="D28" s="159">
        <f>+MAX(D7:D26)</f>
        <v>6</v>
      </c>
      <c r="E28" s="159">
        <f>+MAX(E7:E26)</f>
        <v>95</v>
      </c>
      <c r="F28" s="159">
        <f>+MAX(F7:F26)</f>
        <v>546</v>
      </c>
      <c r="G28" s="158"/>
      <c r="H28" s="111">
        <f>+MAX(H7:H26)</f>
        <v>3083</v>
      </c>
      <c r="I28" s="111" t="e">
        <f>+MAX(I7:I26)</f>
        <v>#DIV/0!</v>
      </c>
    </row>
    <row r="29" spans="1:10" ht="16.5" thickBot="1" x14ac:dyDescent="0.3">
      <c r="B29" s="161" t="s">
        <v>52</v>
      </c>
      <c r="C29" s="160"/>
      <c r="D29" s="160"/>
      <c r="E29" s="160"/>
      <c r="F29" s="160"/>
      <c r="G29" s="114" t="e">
        <f>+MIN(G7:G26)</f>
        <v>#NUM!</v>
      </c>
      <c r="H29" s="160"/>
      <c r="I29" s="160"/>
    </row>
    <row r="30" spans="1:10" ht="16.5" thickTop="1" thickBot="1" x14ac:dyDescent="0.25">
      <c r="B30" s="160"/>
      <c r="C30" s="160"/>
      <c r="D30" s="160"/>
      <c r="E30" s="160"/>
      <c r="F30" s="160"/>
      <c r="G30" s="160"/>
      <c r="H30" s="160"/>
      <c r="I30" s="160"/>
    </row>
    <row r="31" spans="1:10" ht="16.5" thickTop="1" x14ac:dyDescent="0.25">
      <c r="B31" s="16" t="s">
        <v>53</v>
      </c>
      <c r="D31" s="14" t="str">
        <f>VLOOKUP(D28,D7:J26,7,FALSE)</f>
        <v>Flores</v>
      </c>
      <c r="E31" s="14" t="str">
        <f>VLOOKUP(E28,E7:J26,6,FALSE)</f>
        <v>Grzegorz</v>
      </c>
      <c r="F31" s="14" t="str">
        <f>VLOOKUP(F28,F7:J26,5,FALSE)</f>
        <v>Panisello</v>
      </c>
      <c r="G31" s="14" t="e">
        <f>VLOOKUP(G29,G7:J26,4,FALSE)</f>
        <v>#NUM!</v>
      </c>
      <c r="H31" s="14" t="str">
        <f>VLOOKUP(H28,H7:J26,3,FALSE)</f>
        <v>Flores</v>
      </c>
      <c r="I31" s="14" t="e">
        <f>VLOOKUP(I28,I7:J26,2,FALSE)</f>
        <v>#DIV/0!</v>
      </c>
    </row>
    <row r="32" spans="1:10" ht="15.75" x14ac:dyDescent="0.25">
      <c r="B32" s="172" t="s">
        <v>54</v>
      </c>
    </row>
    <row r="33" spans="1:12" x14ac:dyDescent="0.2">
      <c r="C33" s="158"/>
      <c r="D33" s="158"/>
      <c r="E33" s="158"/>
      <c r="F33" s="158"/>
      <c r="G33" s="158"/>
      <c r="H33" s="158"/>
      <c r="I33" s="158"/>
      <c r="J33" s="158"/>
      <c r="K33" s="158"/>
      <c r="L33" s="158"/>
    </row>
    <row r="40" spans="1:12" ht="15.75" x14ac:dyDescent="0.25">
      <c r="B40" s="66"/>
      <c r="C40" s="67"/>
      <c r="D40" s="67"/>
      <c r="E40" s="67"/>
      <c r="F40" s="67"/>
      <c r="G40" s="67"/>
      <c r="H40" s="67"/>
      <c r="I40" s="67"/>
      <c r="J40" s="67"/>
      <c r="K40" s="67"/>
      <c r="L40" s="67"/>
    </row>
    <row r="41" spans="1:12" x14ac:dyDescent="0.2">
      <c r="A41" s="62"/>
    </row>
    <row r="42" spans="1:12" x14ac:dyDescent="0.2">
      <c r="A42" s="62"/>
    </row>
    <row r="43" spans="1:12" x14ac:dyDescent="0.2">
      <c r="A43" s="62"/>
    </row>
    <row r="44" spans="1:12" ht="15.75" x14ac:dyDescent="0.25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1:12" x14ac:dyDescent="0.2">
      <c r="A45" s="62"/>
    </row>
    <row r="46" spans="1:12" x14ac:dyDescent="0.2">
      <c r="A46" s="62"/>
    </row>
    <row r="47" spans="1:12" x14ac:dyDescent="0.2">
      <c r="A47" s="62"/>
    </row>
    <row r="48" spans="1:12" ht="15.75" x14ac:dyDescent="0.25"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7"/>
    </row>
    <row r="49" spans="1:12" x14ac:dyDescent="0.2">
      <c r="A49" s="62"/>
    </row>
    <row r="50" spans="1:12" x14ac:dyDescent="0.2">
      <c r="A50" s="62"/>
    </row>
    <row r="51" spans="1:12" x14ac:dyDescent="0.2">
      <c r="A51" s="62"/>
    </row>
    <row r="52" spans="1:12" ht="15.75" x14ac:dyDescent="0.25">
      <c r="A52" s="62"/>
      <c r="B52" s="66"/>
      <c r="C52" s="67"/>
      <c r="D52" s="67"/>
      <c r="E52" s="67"/>
      <c r="F52" s="67"/>
      <c r="G52" s="67"/>
      <c r="H52" s="67"/>
      <c r="I52" s="67"/>
      <c r="J52" s="67"/>
      <c r="K52" s="67"/>
      <c r="L52" s="67"/>
    </row>
    <row r="53" spans="1:12" x14ac:dyDescent="0.2">
      <c r="A53" s="62"/>
    </row>
    <row r="54" spans="1:12" x14ac:dyDescent="0.2">
      <c r="A54" s="62"/>
    </row>
    <row r="55" spans="1:12" x14ac:dyDescent="0.2">
      <c r="A55" s="62"/>
    </row>
    <row r="56" spans="1:12" ht="15.75" x14ac:dyDescent="0.25">
      <c r="B56" s="66"/>
      <c r="C56" s="67"/>
      <c r="D56" s="67"/>
      <c r="E56" s="67"/>
      <c r="F56" s="67"/>
      <c r="G56" s="67"/>
      <c r="H56" s="67"/>
      <c r="I56" s="67"/>
      <c r="J56" s="67"/>
      <c r="K56" s="67"/>
      <c r="L56" s="67"/>
    </row>
    <row r="57" spans="1:12" x14ac:dyDescent="0.2">
      <c r="A57" s="62"/>
    </row>
    <row r="58" spans="1:12" x14ac:dyDescent="0.2">
      <c r="A58" s="62"/>
    </row>
    <row r="59" spans="1:12" ht="15.75" thickBot="1" x14ac:dyDescent="0.25">
      <c r="A59" s="62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</row>
    <row r="60" spans="1:12" ht="15.75" thickTop="1" x14ac:dyDescent="0.2"/>
  </sheetData>
  <sheetProtection sheet="1" objects="1" scenarios="1"/>
  <sortState xmlns:xlrd2="http://schemas.microsoft.com/office/spreadsheetml/2017/richdata2" ref="A7:J26">
    <sortCondition descending="1" ref="F7:F26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H40"/>
  <sheetViews>
    <sheetView showGridLines="0" workbookViewId="0">
      <selection activeCell="B4" sqref="B4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7109375" bestFit="1" customWidth="1"/>
    <col min="21" max="25" width="4.7109375" customWidth="1"/>
    <col min="26" max="26" width="8.85546875" bestFit="1" customWidth="1"/>
    <col min="29" max="29" width="12.4257812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>
        <v>17991</v>
      </c>
      <c r="B2" s="13" t="s">
        <v>90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0</v>
      </c>
      <c r="C4" s="164">
        <v>0</v>
      </c>
      <c r="D4" s="164">
        <v>0</v>
      </c>
      <c r="E4" s="164">
        <v>0</v>
      </c>
      <c r="F4" s="164">
        <v>0</v>
      </c>
      <c r="G4" s="164">
        <v>0</v>
      </c>
      <c r="H4" s="176">
        <f>+SUM(B4:G4)</f>
        <v>0</v>
      </c>
      <c r="I4" s="82"/>
      <c r="J4" s="59">
        <f>+TOTALES!$D$4</f>
        <v>46033</v>
      </c>
      <c r="K4" s="69">
        <f>+H4</f>
        <v>0</v>
      </c>
      <c r="L4" s="70">
        <f>+IF(K4=0,0,1)</f>
        <v>0</v>
      </c>
      <c r="M4" s="71"/>
      <c r="N4" s="71"/>
      <c r="O4" s="71"/>
      <c r="P4" s="69">
        <f t="shared" ref="P4:P15" si="0">+SUM(L4:O4)</f>
        <v>0</v>
      </c>
      <c r="Q4" s="72"/>
      <c r="R4" s="73"/>
      <c r="S4" s="117">
        <f t="shared" ref="S4:S15" si="1">+MAX(B4:G4)</f>
        <v>0</v>
      </c>
      <c r="T4" s="127">
        <f>IF(H4=0,0,+((+S4-MIN(B4:G4))/AVERAGE(B4:G4)))</f>
        <v>0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0</v>
      </c>
      <c r="C5" s="164">
        <v>0</v>
      </c>
      <c r="D5" s="164">
        <v>0</v>
      </c>
      <c r="E5" s="164">
        <v>0</v>
      </c>
      <c r="F5" s="164">
        <v>0</v>
      </c>
      <c r="G5" s="164">
        <v>0</v>
      </c>
      <c r="H5" s="176">
        <f t="shared" ref="H5:H15" si="2">+SUM(B5:G5)</f>
        <v>0</v>
      </c>
      <c r="I5" s="82"/>
      <c r="J5" s="59">
        <f>+TOTALES!$E$4</f>
        <v>46061</v>
      </c>
      <c r="K5" s="69">
        <f t="shared" ref="K5:K15" si="3">+H5</f>
        <v>0</v>
      </c>
      <c r="L5" s="70">
        <f t="shared" ref="L5:L15" si="4">+IF(K5=0,0,1)</f>
        <v>0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0</v>
      </c>
      <c r="S5" s="118">
        <f t="shared" si="1"/>
        <v>0</v>
      </c>
      <c r="T5" s="127">
        <f t="shared" ref="T5:T15" si="5">IF(H5=0,0,+((+S5-MIN(B5:G5))/AVERAGE(B5:G5)))</f>
        <v>0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0</v>
      </c>
      <c r="C6" s="164">
        <v>0</v>
      </c>
      <c r="D6" s="164">
        <v>0</v>
      </c>
      <c r="E6" s="164">
        <v>0</v>
      </c>
      <c r="F6" s="164">
        <v>0</v>
      </c>
      <c r="G6" s="164">
        <v>0</v>
      </c>
      <c r="H6" s="176">
        <f t="shared" si="2"/>
        <v>0</v>
      </c>
      <c r="I6" s="82"/>
      <c r="J6" s="59">
        <f>+TOTALES!$F$4</f>
        <v>46089</v>
      </c>
      <c r="K6" s="69">
        <f t="shared" si="3"/>
        <v>0</v>
      </c>
      <c r="L6" s="70">
        <f t="shared" si="4"/>
        <v>0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0</v>
      </c>
      <c r="Q6" s="71">
        <f>+K5</f>
        <v>0</v>
      </c>
      <c r="R6" s="71">
        <f>+K4</f>
        <v>0</v>
      </c>
      <c r="S6" s="118">
        <f t="shared" si="1"/>
        <v>0</v>
      </c>
      <c r="T6" s="127">
        <f t="shared" si="5"/>
        <v>0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0</v>
      </c>
      <c r="C7" s="164">
        <v>0</v>
      </c>
      <c r="D7" s="164">
        <v>0</v>
      </c>
      <c r="E7" s="164">
        <v>0</v>
      </c>
      <c r="F7" s="164">
        <v>0</v>
      </c>
      <c r="G7" s="164">
        <v>0</v>
      </c>
      <c r="H7" s="176">
        <f t="shared" si="2"/>
        <v>0</v>
      </c>
      <c r="I7" s="82"/>
      <c r="J7" s="59">
        <f>+TOTALES!$G$4</f>
        <v>46124</v>
      </c>
      <c r="K7" s="69">
        <f t="shared" si="3"/>
        <v>0</v>
      </c>
      <c r="L7" s="70">
        <f t="shared" si="4"/>
        <v>0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0</v>
      </c>
      <c r="Q7" s="71">
        <f>IF(SUM(K6:K7)=0,+Q6,+LOOKUP(2,1/($K$4:K6&gt;0),$K$4:K6))</f>
        <v>0</v>
      </c>
      <c r="R7" s="71">
        <f>+IF(K6=0,+R6,+LOOKUP(2,1/($K$4:K5&gt;0),$K$4:K5))</f>
        <v>0</v>
      </c>
      <c r="S7" s="118">
        <f t="shared" si="1"/>
        <v>0</v>
      </c>
      <c r="T7" s="127">
        <f t="shared" si="5"/>
        <v>0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0</v>
      </c>
      <c r="C8" s="164">
        <v>0</v>
      </c>
      <c r="D8" s="164">
        <v>0</v>
      </c>
      <c r="E8" s="164">
        <v>0</v>
      </c>
      <c r="F8" s="164">
        <v>0</v>
      </c>
      <c r="G8" s="164">
        <v>0</v>
      </c>
      <c r="H8" s="176">
        <f t="shared" si="2"/>
        <v>0</v>
      </c>
      <c r="I8" s="82"/>
      <c r="J8" s="59">
        <f>+TOTALES!$H$4</f>
        <v>46173</v>
      </c>
      <c r="K8" s="69">
        <f t="shared" si="3"/>
        <v>0</v>
      </c>
      <c r="L8" s="70">
        <f t="shared" si="4"/>
        <v>0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0</v>
      </c>
      <c r="O8" s="71">
        <f>IF(COUNTIF($K$4:K8,"&gt;0")&lt;3,0,+IF(K8=0,0,IF(K8&lt;=Q8,0,IF(Q8&lt;=R8,0,3))))</f>
        <v>0</v>
      </c>
      <c r="P8" s="69">
        <f t="shared" si="0"/>
        <v>0</v>
      </c>
      <c r="Q8" s="71">
        <f>IF(SUM(K7:K8)=0,+Q7,+LOOKUP(2,1/($K$4:K7&gt;0),$K$4:K7))</f>
        <v>0</v>
      </c>
      <c r="R8" s="71">
        <f>+IF(K7=0,+R7,+LOOKUP(2,1/($K$4:K6&gt;0),$K$4:K6))</f>
        <v>0</v>
      </c>
      <c r="S8" s="118">
        <f t="shared" si="1"/>
        <v>0</v>
      </c>
      <c r="T8" s="127">
        <f t="shared" si="5"/>
        <v>0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0</v>
      </c>
      <c r="C9" s="164">
        <v>0</v>
      </c>
      <c r="D9" s="164">
        <v>0</v>
      </c>
      <c r="E9" s="164">
        <v>0</v>
      </c>
      <c r="F9" s="164">
        <v>0</v>
      </c>
      <c r="G9" s="164">
        <v>0</v>
      </c>
      <c r="H9" s="176">
        <f t="shared" si="2"/>
        <v>0</v>
      </c>
      <c r="I9" s="82"/>
      <c r="J9" s="59">
        <f>+TOTALES!$I$4</f>
        <v>46215</v>
      </c>
      <c r="K9" s="69">
        <f t="shared" si="3"/>
        <v>0</v>
      </c>
      <c r="L9" s="70">
        <f t="shared" si="4"/>
        <v>0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0</v>
      </c>
      <c r="O9" s="71">
        <f>IF(COUNTIF($K$4:K9,"&gt;0")&lt;3,0,+IF(K9=0,0,IF(K9&lt;=Q9,0,IF(Q9&lt;=R9,0,3))))</f>
        <v>0</v>
      </c>
      <c r="P9" s="69">
        <f t="shared" si="0"/>
        <v>0</v>
      </c>
      <c r="Q9" s="71">
        <f>IF(SUM(K8:K9)=0,+Q8,+LOOKUP(2,1/($K$4:K8&gt;0),$K$4:K8))</f>
        <v>0</v>
      </c>
      <c r="R9" s="71">
        <f>+IF(K8=0,+R8,+LOOKUP(2,1/($K$4:K7&gt;0),$K$4:K7))</f>
        <v>0</v>
      </c>
      <c r="S9" s="118">
        <f t="shared" si="1"/>
        <v>0</v>
      </c>
      <c r="T9" s="127">
        <f t="shared" si="5"/>
        <v>0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176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0</v>
      </c>
      <c r="R10" s="71">
        <f>+IF(K9=0,+R9,+LOOKUP(2,1/($K$4:K8&gt;0),$K$4:K8))</f>
        <v>0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176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0</v>
      </c>
      <c r="R11" s="71">
        <f>+IF(K10=0,+R10,+LOOKUP(2,1/($K$4:K9&gt;0),$K$4:K9))</f>
        <v>0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76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0</v>
      </c>
      <c r="R12" s="71">
        <f>+IF(K11=0,+R11,+LOOKUP(2,1/($K$4:K10&gt;0),$K$4:K10))</f>
        <v>0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76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0</v>
      </c>
      <c r="R13" s="71">
        <f>+IF(K12=0,+R12,+LOOKUP(2,1/($K$4:K11&gt;0),$K$4:K11))</f>
        <v>0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176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0</v>
      </c>
      <c r="R14" s="71">
        <f>+IF(K13=0,+R13,+LOOKUP(2,1/($K$4:K12&gt;0),$K$4:K12))</f>
        <v>0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177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0</v>
      </c>
      <c r="R15" s="81">
        <f>+IF(K14=0,+R14,+LOOKUP(2,1/($K$4:K13&gt;0),$K$4:K13))</f>
        <v>0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0</v>
      </c>
      <c r="I16" s="6"/>
      <c r="J16" s="37" t="s">
        <v>0</v>
      </c>
      <c r="K16" s="48">
        <f>SUM(K4:K15)</f>
        <v>0</v>
      </c>
      <c r="L16" s="77">
        <f>SUM(L4:L15)</f>
        <v>0</v>
      </c>
      <c r="M16" s="77">
        <f t="shared" ref="M16:P16" si="6">SUM(M4:M15)</f>
        <v>0</v>
      </c>
      <c r="N16" s="77">
        <f t="shared" si="6"/>
        <v>0</v>
      </c>
      <c r="O16" s="77">
        <f t="shared" si="6"/>
        <v>0</v>
      </c>
      <c r="P16" s="78">
        <f t="shared" si="6"/>
        <v>0</v>
      </c>
      <c r="Q16" s="72"/>
      <c r="R16" s="72"/>
      <c r="S16" s="63">
        <f>+MAX(S4:S15)</f>
        <v>0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 t="e">
        <f>SMALL(B4:B15,COUNTIF(B4:B15,"&lt;=0")+1)</f>
        <v>#NUM!</v>
      </c>
      <c r="C17" s="111" t="e">
        <f t="shared" ref="C17:G17" si="7">SMALL(C4:C15,COUNTIF(C4:C15,"&lt;=0")+1)</f>
        <v>#NUM!</v>
      </c>
      <c r="D17" s="111" t="e">
        <f t="shared" si="7"/>
        <v>#NUM!</v>
      </c>
      <c r="E17" s="111" t="e">
        <f t="shared" si="7"/>
        <v>#NUM!</v>
      </c>
      <c r="F17" s="111" t="e">
        <f t="shared" si="7"/>
        <v>#NUM!</v>
      </c>
      <c r="G17" s="111" t="e">
        <f t="shared" si="7"/>
        <v>#NUM!</v>
      </c>
      <c r="H17" s="111" t="e">
        <f>SMALL(H4:H15,COUNTIF(H4:H15,"&lt;=0")+1)</f>
        <v>#NUM!</v>
      </c>
      <c r="I17" s="6"/>
      <c r="J17" s="30" t="s">
        <v>5</v>
      </c>
      <c r="K17" s="31" t="e">
        <f>SMALL(K4:K15,COUNTIF(K4:K15,"&lt;=0")+1)</f>
        <v>#NUM!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 t="e">
        <f t="shared" ref="B18:H18" si="8">AVERAGEIF(B4:B15,"&gt;0")</f>
        <v>#DIV/0!</v>
      </c>
      <c r="C18" s="71" t="e">
        <f t="shared" si="8"/>
        <v>#DIV/0!</v>
      </c>
      <c r="D18" s="71" t="e">
        <f t="shared" si="8"/>
        <v>#DIV/0!</v>
      </c>
      <c r="E18" s="71" t="e">
        <f t="shared" si="8"/>
        <v>#DIV/0!</v>
      </c>
      <c r="F18" s="71" t="e">
        <f t="shared" si="8"/>
        <v>#DIV/0!</v>
      </c>
      <c r="G18" s="71" t="e">
        <f t="shared" si="8"/>
        <v>#DIV/0!</v>
      </c>
      <c r="H18" s="71" t="e">
        <f t="shared" si="8"/>
        <v>#DIV/0!</v>
      </c>
      <c r="I18" s="6"/>
      <c r="J18" s="32" t="s">
        <v>6</v>
      </c>
      <c r="K18" s="33" t="e">
        <f>AVERAGEIF(K4:K15,"&gt;0")</f>
        <v>#DIV/0!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 t="e">
        <f t="array" ref="B19">+MEDIAN(IF(B4:B15&lt;&gt;0,B4:B15))</f>
        <v>#NUM!</v>
      </c>
      <c r="C19" s="71" t="e">
        <f t="array" ref="C19">+MEDIAN(IF(C4:C15&lt;&gt;0,C4:C15))</f>
        <v>#NUM!</v>
      </c>
      <c r="D19" s="71" t="e">
        <f t="array" ref="D19">+MEDIAN(IF(D4:D15&lt;&gt;0,D4:D15))</f>
        <v>#NUM!</v>
      </c>
      <c r="E19" s="71" t="e">
        <f t="array" ref="E19">+MEDIAN(IF(E4:E15&lt;&gt;0,E4:E15))</f>
        <v>#NUM!</v>
      </c>
      <c r="F19" s="71" t="e">
        <f t="array" ref="F19">+MEDIAN(IF(F4:F15&lt;&gt;0,F4:F15))</f>
        <v>#NUM!</v>
      </c>
      <c r="G19" s="71" t="e">
        <f t="array" ref="G19">+MEDIAN(IF(G4:G15&lt;&gt;0,G4:G15))</f>
        <v>#NUM!</v>
      </c>
      <c r="H19" s="71" t="e">
        <f t="array" ref="H19">+MEDIAN(IF(H4:H15&lt;&gt;0,H4:H15))</f>
        <v>#NUM!</v>
      </c>
      <c r="I19" s="6"/>
      <c r="J19" s="32" t="s">
        <v>7</v>
      </c>
      <c r="K19" s="33" t="e">
        <f t="array" ref="K19">+MEDIAN(IF(K4:K15&lt;&gt;0,K4:K15))</f>
        <v>#NUM!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0</v>
      </c>
      <c r="C20" s="104">
        <f t="shared" si="9"/>
        <v>0</v>
      </c>
      <c r="D20" s="104">
        <f t="shared" si="9"/>
        <v>0</v>
      </c>
      <c r="E20" s="104">
        <f t="shared" si="9"/>
        <v>0</v>
      </c>
      <c r="F20" s="104">
        <f t="shared" si="9"/>
        <v>0</v>
      </c>
      <c r="G20" s="104">
        <f t="shared" si="9"/>
        <v>0</v>
      </c>
      <c r="H20" s="104">
        <f t="shared" si="9"/>
        <v>0</v>
      </c>
      <c r="I20" s="6"/>
      <c r="J20" s="32" t="s">
        <v>8</v>
      </c>
      <c r="K20" s="33">
        <f>+MAX(K4:K15)</f>
        <v>0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 t="e">
        <f t="array" ref="B21">+STDEV(IF(B4:B15&gt;0,B4:B15))</f>
        <v>#DIV/0!</v>
      </c>
      <c r="C21" s="120" t="e">
        <f t="array" ref="C21">+STDEV(IF(C4:C15&gt;0,C4:C15))</f>
        <v>#DIV/0!</v>
      </c>
      <c r="D21" s="120" t="e">
        <f t="array" ref="D21">+STDEV(IF(D4:D15&gt;0,D4:D15))</f>
        <v>#DIV/0!</v>
      </c>
      <c r="E21" s="120" t="e">
        <f t="array" ref="E21">+STDEV(IF(E4:E15&gt;0,E4:E15))</f>
        <v>#DIV/0!</v>
      </c>
      <c r="F21" s="120" t="e">
        <f t="array" ref="F21">+STDEV(IF(F4:F15&gt;0,F4:F15))</f>
        <v>#DIV/0!</v>
      </c>
      <c r="G21" s="120" t="e">
        <f t="array" ref="G21">+STDEV(IF(G4:G15&gt;0,G4:G15))</f>
        <v>#DIV/0!</v>
      </c>
      <c r="H21" s="120" t="e">
        <f t="array" ref="H21">+STDEV(IF(H4:H15&gt;0,H4:H15))</f>
        <v>#DIV/0!</v>
      </c>
      <c r="I21" s="6"/>
      <c r="J21" s="32" t="s">
        <v>9</v>
      </c>
      <c r="K21" s="119" t="e">
        <f t="array" ref="K21">+STDEV(IF(K4:K15&gt;0,K4:K15))</f>
        <v>#DIV/0!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 t="e">
        <f>+(B20-B17)/B18</f>
        <v>#NUM!</v>
      </c>
      <c r="C22" s="114" t="e">
        <f t="shared" ref="C22:H22" si="10">+(C20-C17)/C18</f>
        <v>#NUM!</v>
      </c>
      <c r="D22" s="114" t="e">
        <f t="shared" si="10"/>
        <v>#NUM!</v>
      </c>
      <c r="E22" s="114" t="e">
        <f t="shared" si="10"/>
        <v>#NUM!</v>
      </c>
      <c r="F22" s="114" t="e">
        <f t="shared" si="10"/>
        <v>#NUM!</v>
      </c>
      <c r="G22" s="114" t="e">
        <f t="shared" si="10"/>
        <v>#NUM!</v>
      </c>
      <c r="H22" s="114" t="e">
        <f t="shared" si="10"/>
        <v>#NUM!</v>
      </c>
      <c r="I22" s="6"/>
      <c r="J22" s="34" t="s">
        <v>4</v>
      </c>
      <c r="K22" s="35" t="e">
        <f>+K21/K18</f>
        <v>#DIV/0!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17"/>
      <c r="U34" s="17"/>
      <c r="V34" s="17"/>
      <c r="W34" s="17"/>
      <c r="X34" s="17"/>
      <c r="Y34" s="17"/>
      <c r="Z34" s="17"/>
      <c r="AA34" s="17"/>
    </row>
    <row r="35" spans="1:27" ht="15.75" x14ac:dyDescent="0.25">
      <c r="O35" s="16"/>
      <c r="S35" s="64"/>
    </row>
    <row r="36" spans="1:27" x14ac:dyDescent="0.2">
      <c r="S36" s="64"/>
    </row>
    <row r="37" spans="1:27" ht="15.75" x14ac:dyDescent="0.25">
      <c r="O37" s="65"/>
      <c r="P37" s="163"/>
      <c r="S37" s="64"/>
    </row>
    <row r="38" spans="1:27" x14ac:dyDescent="0.2">
      <c r="S38" s="64"/>
    </row>
    <row r="39" spans="1:27" x14ac:dyDescent="0.2">
      <c r="S39" s="64"/>
    </row>
    <row r="40" spans="1:27" x14ac:dyDescent="0.2">
      <c r="S40" s="25"/>
    </row>
  </sheetData>
  <sheetProtection sheet="1" objects="1" scenarios="1"/>
  <mergeCells count="1">
    <mergeCell ref="AD1:AH1"/>
  </mergeCells>
  <phoneticPr fontId="0" type="noConversion"/>
  <pageMargins left="0.75" right="0.75" top="1" bottom="1" header="0" footer="0"/>
  <headerFooter alignWithMargins="0"/>
  <ignoredErrors>
    <ignoredError sqref="H16" unlockedFormula="1"/>
    <ignoredError sqref="B17:G21 S4:T15" formulaRange="1"/>
    <ignoredError sqref="H4:H15" formulaRange="1" unlocked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H40"/>
  <sheetViews>
    <sheetView showGridLines="0" workbookViewId="0">
      <selection activeCell="B4" sqref="B4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7109375" bestFit="1" customWidth="1"/>
    <col min="21" max="25" width="4.7109375" customWidth="1"/>
    <col min="26" max="26" width="8.85546875" bestFit="1" customWidth="1"/>
    <col min="29" max="29" width="12.4257812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>
        <v>23679</v>
      </c>
      <c r="B2" s="13" t="s">
        <v>101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0</v>
      </c>
      <c r="C4" s="164">
        <v>0</v>
      </c>
      <c r="D4" s="164">
        <v>0</v>
      </c>
      <c r="E4" s="164">
        <v>0</v>
      </c>
      <c r="F4" s="164">
        <v>0</v>
      </c>
      <c r="G4" s="164">
        <v>0</v>
      </c>
      <c r="H4" s="43">
        <f>+SUM(B4:G4)</f>
        <v>0</v>
      </c>
      <c r="I4" s="82"/>
      <c r="J4" s="59">
        <f>+TOTALES!$D$4</f>
        <v>46033</v>
      </c>
      <c r="K4" s="69">
        <f>+H4</f>
        <v>0</v>
      </c>
      <c r="L4" s="70">
        <f>+IF(K4=0,0,1)</f>
        <v>0</v>
      </c>
      <c r="M4" s="71"/>
      <c r="N4" s="71"/>
      <c r="O4" s="71"/>
      <c r="P4" s="69">
        <f t="shared" ref="P4:P15" si="0">+SUM(L4:O4)</f>
        <v>0</v>
      </c>
      <c r="Q4" s="72"/>
      <c r="R4" s="73"/>
      <c r="S4" s="117">
        <f t="shared" ref="S4:S15" si="1">+MAX(B4:G4)</f>
        <v>0</v>
      </c>
      <c r="T4" s="127">
        <f>IF(H4=0,0,+((+S4-MIN(B4:G4))/AVERAGE(B4:G4)))</f>
        <v>0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82</v>
      </c>
      <c r="C5" s="164">
        <v>82</v>
      </c>
      <c r="D5" s="164">
        <v>81</v>
      </c>
      <c r="E5" s="164">
        <v>87</v>
      </c>
      <c r="F5" s="164">
        <v>84</v>
      </c>
      <c r="G5" s="164">
        <v>92</v>
      </c>
      <c r="H5" s="43">
        <f t="shared" ref="H5:H15" si="2">+SUM(B5:G5)</f>
        <v>508</v>
      </c>
      <c r="I5" s="82"/>
      <c r="J5" s="59">
        <f>+TOTALES!$E$4</f>
        <v>46061</v>
      </c>
      <c r="K5" s="69">
        <f t="shared" ref="K5:K15" si="3">+H5</f>
        <v>508</v>
      </c>
      <c r="L5" s="70">
        <f t="shared" ref="L5:L15" si="4">+IF(K5=0,0,1)</f>
        <v>1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1</v>
      </c>
      <c r="S5" s="118">
        <f t="shared" si="1"/>
        <v>92</v>
      </c>
      <c r="T5" s="127">
        <f t="shared" ref="T5:T15" si="5">IF(H5=0,0,+((+S5-MIN(B5:G5))/AVERAGE(B5:G5)))</f>
        <v>0.12992125984251968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0</v>
      </c>
      <c r="C6" s="164">
        <v>0</v>
      </c>
      <c r="D6" s="164">
        <v>0</v>
      </c>
      <c r="E6" s="164">
        <v>0</v>
      </c>
      <c r="F6" s="164">
        <v>0</v>
      </c>
      <c r="G6" s="164">
        <v>0</v>
      </c>
      <c r="H6" s="43">
        <f t="shared" si="2"/>
        <v>0</v>
      </c>
      <c r="I6" s="82"/>
      <c r="J6" s="59">
        <f>+TOTALES!$F$4</f>
        <v>46089</v>
      </c>
      <c r="K6" s="69">
        <f t="shared" si="3"/>
        <v>0</v>
      </c>
      <c r="L6" s="70">
        <f t="shared" si="4"/>
        <v>0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0</v>
      </c>
      <c r="Q6" s="71">
        <f>+K5</f>
        <v>508</v>
      </c>
      <c r="R6" s="71">
        <f>+K4</f>
        <v>0</v>
      </c>
      <c r="S6" s="118">
        <f t="shared" si="1"/>
        <v>0</v>
      </c>
      <c r="T6" s="127">
        <f t="shared" si="5"/>
        <v>0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87</v>
      </c>
      <c r="C7" s="164">
        <v>75</v>
      </c>
      <c r="D7" s="164">
        <v>87</v>
      </c>
      <c r="E7" s="164">
        <v>78</v>
      </c>
      <c r="F7" s="164">
        <v>79</v>
      </c>
      <c r="G7" s="164">
        <v>88</v>
      </c>
      <c r="H7" s="43">
        <f t="shared" si="2"/>
        <v>494</v>
      </c>
      <c r="I7" s="82"/>
      <c r="J7" s="59">
        <f>+TOTALES!$G$4</f>
        <v>46124</v>
      </c>
      <c r="K7" s="69">
        <f t="shared" si="3"/>
        <v>494</v>
      </c>
      <c r="L7" s="70">
        <f t="shared" si="4"/>
        <v>1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1</v>
      </c>
      <c r="Q7" s="71">
        <f>IF(SUM(K6:K7)=0,+Q6,+LOOKUP(2,1/($K$4:K6&gt;0),$K$4:K6))</f>
        <v>508</v>
      </c>
      <c r="R7" s="71">
        <f>+IF(K6=0,+R6,+LOOKUP(2,1/($K$4:K5&gt;0),$K$4:K5))</f>
        <v>0</v>
      </c>
      <c r="S7" s="118">
        <f t="shared" si="1"/>
        <v>88</v>
      </c>
      <c r="T7" s="127">
        <f t="shared" si="5"/>
        <v>0.15789473684210528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0</v>
      </c>
      <c r="C8" s="164">
        <v>0</v>
      </c>
      <c r="D8" s="164">
        <v>0</v>
      </c>
      <c r="E8" s="164">
        <v>0</v>
      </c>
      <c r="F8" s="164">
        <v>0</v>
      </c>
      <c r="G8" s="164">
        <v>0</v>
      </c>
      <c r="H8" s="43">
        <f t="shared" si="2"/>
        <v>0</v>
      </c>
      <c r="I8" s="82"/>
      <c r="J8" s="59">
        <f>+TOTALES!$H$4</f>
        <v>46173</v>
      </c>
      <c r="K8" s="69">
        <f t="shared" si="3"/>
        <v>0</v>
      </c>
      <c r="L8" s="70">
        <f t="shared" si="4"/>
        <v>0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0</v>
      </c>
      <c r="O8" s="71">
        <f>IF(COUNTIF($K$4:K8,"&gt;0")&lt;3,0,+IF(K8=0,0,IF(K8&lt;=Q8,0,IF(Q8&lt;=R8,0,3))))</f>
        <v>0</v>
      </c>
      <c r="P8" s="69">
        <f t="shared" si="0"/>
        <v>0</v>
      </c>
      <c r="Q8" s="71">
        <f>IF(SUM(K7:K8)=0,+Q7,+LOOKUP(2,1/($K$4:K7&gt;0),$K$4:K7))</f>
        <v>494</v>
      </c>
      <c r="R8" s="71">
        <f>+IF(K7=0,+R7,+LOOKUP(2,1/($K$4:K6&gt;0),$K$4:K6))</f>
        <v>508</v>
      </c>
      <c r="S8" s="118">
        <f t="shared" si="1"/>
        <v>0</v>
      </c>
      <c r="T8" s="127">
        <f t="shared" si="5"/>
        <v>0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0</v>
      </c>
      <c r="C9" s="164">
        <v>0</v>
      </c>
      <c r="D9" s="164">
        <v>0</v>
      </c>
      <c r="E9" s="164">
        <v>0</v>
      </c>
      <c r="F9" s="164">
        <v>0</v>
      </c>
      <c r="G9" s="164">
        <v>0</v>
      </c>
      <c r="H9" s="43">
        <f t="shared" si="2"/>
        <v>0</v>
      </c>
      <c r="I9" s="82"/>
      <c r="J9" s="59">
        <f>+TOTALES!$I$4</f>
        <v>46215</v>
      </c>
      <c r="K9" s="69">
        <f t="shared" si="3"/>
        <v>0</v>
      </c>
      <c r="L9" s="70">
        <f t="shared" si="4"/>
        <v>0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0</v>
      </c>
      <c r="O9" s="71">
        <f>IF(COUNTIF($K$4:K9,"&gt;0")&lt;3,0,+IF(K9=0,0,IF(K9&lt;=Q9,0,IF(Q9&lt;=R9,0,3))))</f>
        <v>0</v>
      </c>
      <c r="P9" s="69">
        <f t="shared" si="0"/>
        <v>0</v>
      </c>
      <c r="Q9" s="71">
        <f>IF(SUM(K8:K9)=0,+Q8,+LOOKUP(2,1/($K$4:K8&gt;0),$K$4:K8))</f>
        <v>494</v>
      </c>
      <c r="R9" s="71">
        <f>+IF(K8=0,+R8,+LOOKUP(2,1/($K$4:K7&gt;0),$K$4:K7))</f>
        <v>508</v>
      </c>
      <c r="S9" s="118">
        <f t="shared" si="1"/>
        <v>0</v>
      </c>
      <c r="T9" s="127">
        <f t="shared" si="5"/>
        <v>0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43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494</v>
      </c>
      <c r="R10" s="71">
        <f>+IF(K9=0,+R9,+LOOKUP(2,1/($K$4:K8&gt;0),$K$4:K8))</f>
        <v>508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43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494</v>
      </c>
      <c r="R11" s="71">
        <f>+IF(K10=0,+R10,+LOOKUP(2,1/($K$4:K9&gt;0),$K$4:K9))</f>
        <v>508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43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494</v>
      </c>
      <c r="R12" s="71">
        <f>+IF(K11=0,+R11,+LOOKUP(2,1/($K$4:K10&gt;0),$K$4:K10))</f>
        <v>508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43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494</v>
      </c>
      <c r="R13" s="71">
        <f>+IF(K12=0,+R12,+LOOKUP(2,1/($K$4:K11&gt;0),$K$4:K11))</f>
        <v>508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43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494</v>
      </c>
      <c r="R14" s="71">
        <f>+IF(K13=0,+R13,+LOOKUP(2,1/($K$4:K12&gt;0),$K$4:K12))</f>
        <v>508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44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494</v>
      </c>
      <c r="R15" s="81">
        <f>+IF(K14=0,+R14,+LOOKUP(2,1/($K$4:K13&gt;0),$K$4:K13))</f>
        <v>508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1002</v>
      </c>
      <c r="I16" s="6"/>
      <c r="J16" s="37" t="s">
        <v>0</v>
      </c>
      <c r="K16" s="48">
        <f>SUM(K4:K15)</f>
        <v>1002</v>
      </c>
      <c r="L16" s="77">
        <f>SUM(L4:L15)</f>
        <v>2</v>
      </c>
      <c r="M16" s="77">
        <f t="shared" ref="M16:P16" si="6">SUM(M4:M15)</f>
        <v>0</v>
      </c>
      <c r="N16" s="77">
        <f t="shared" si="6"/>
        <v>0</v>
      </c>
      <c r="O16" s="77">
        <f t="shared" si="6"/>
        <v>0</v>
      </c>
      <c r="P16" s="78">
        <f t="shared" si="6"/>
        <v>2</v>
      </c>
      <c r="Q16" s="72"/>
      <c r="R16" s="72"/>
      <c r="S16" s="63">
        <f>+MAX(S4:S15)</f>
        <v>92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>
        <f>SMALL(B4:B15,COUNTIF(B4:B15,"&lt;=0")+1)</f>
        <v>82</v>
      </c>
      <c r="C17" s="111">
        <f t="shared" ref="C17:G17" si="7">SMALL(C4:C15,COUNTIF(C4:C15,"&lt;=0")+1)</f>
        <v>75</v>
      </c>
      <c r="D17" s="111">
        <f t="shared" si="7"/>
        <v>81</v>
      </c>
      <c r="E17" s="111">
        <f t="shared" si="7"/>
        <v>78</v>
      </c>
      <c r="F17" s="111">
        <f t="shared" si="7"/>
        <v>79</v>
      </c>
      <c r="G17" s="111">
        <f t="shared" si="7"/>
        <v>88</v>
      </c>
      <c r="H17" s="111">
        <f>SMALL(H4:H15,COUNTIF(H4:H15,"&lt;=0")+1)</f>
        <v>494</v>
      </c>
      <c r="I17" s="6"/>
      <c r="J17" s="30" t="s">
        <v>5</v>
      </c>
      <c r="K17" s="31">
        <f>SMALL(K4:K15,COUNTIF(K4:K15,"&lt;=0")+1)</f>
        <v>494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>
        <f t="shared" ref="B18:H18" si="8">AVERAGEIF(B4:B15,"&gt;0")</f>
        <v>84.5</v>
      </c>
      <c r="C18" s="71">
        <f t="shared" si="8"/>
        <v>78.5</v>
      </c>
      <c r="D18" s="71">
        <f t="shared" si="8"/>
        <v>84</v>
      </c>
      <c r="E18" s="71">
        <f t="shared" si="8"/>
        <v>82.5</v>
      </c>
      <c r="F18" s="71">
        <f t="shared" si="8"/>
        <v>81.5</v>
      </c>
      <c r="G18" s="71">
        <f t="shared" si="8"/>
        <v>90</v>
      </c>
      <c r="H18" s="71">
        <f t="shared" si="8"/>
        <v>501</v>
      </c>
      <c r="I18" s="6"/>
      <c r="J18" s="32" t="s">
        <v>6</v>
      </c>
      <c r="K18" s="33">
        <f>AVERAGEIF(K4:K15,"&gt;0")</f>
        <v>501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>
        <f t="array" ref="B19">+MEDIAN(IF(B4:B15&lt;&gt;0,B4:B15))</f>
        <v>84.5</v>
      </c>
      <c r="C19" s="71">
        <f t="array" ref="C19">+MEDIAN(IF(C4:C15&lt;&gt;0,C4:C15))</f>
        <v>78.5</v>
      </c>
      <c r="D19" s="71">
        <f t="array" ref="D19">+MEDIAN(IF(D4:D15&lt;&gt;0,D4:D15))</f>
        <v>84</v>
      </c>
      <c r="E19" s="71">
        <f t="array" ref="E19">+MEDIAN(IF(E4:E15&lt;&gt;0,E4:E15))</f>
        <v>82.5</v>
      </c>
      <c r="F19" s="71">
        <f t="array" ref="F19">+MEDIAN(IF(F4:F15&lt;&gt;0,F4:F15))</f>
        <v>81.5</v>
      </c>
      <c r="G19" s="71">
        <f t="array" ref="G19">+MEDIAN(IF(G4:G15&lt;&gt;0,G4:G15))</f>
        <v>90</v>
      </c>
      <c r="H19" s="71">
        <f t="array" ref="H19">+MEDIAN(IF(H4:H15&lt;&gt;0,H4:H15))</f>
        <v>501</v>
      </c>
      <c r="I19" s="6"/>
      <c r="J19" s="32" t="s">
        <v>7</v>
      </c>
      <c r="K19" s="33">
        <f t="array" ref="K19">+MEDIAN(IF(K4:K15&lt;&gt;0,K4:K15))</f>
        <v>501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87</v>
      </c>
      <c r="C20" s="104">
        <f t="shared" si="9"/>
        <v>82</v>
      </c>
      <c r="D20" s="104">
        <f t="shared" si="9"/>
        <v>87</v>
      </c>
      <c r="E20" s="104">
        <f t="shared" si="9"/>
        <v>87</v>
      </c>
      <c r="F20" s="104">
        <f t="shared" si="9"/>
        <v>84</v>
      </c>
      <c r="G20" s="104">
        <f t="shared" si="9"/>
        <v>92</v>
      </c>
      <c r="H20" s="104">
        <f t="shared" si="9"/>
        <v>508</v>
      </c>
      <c r="I20" s="6"/>
      <c r="J20" s="32" t="s">
        <v>8</v>
      </c>
      <c r="K20" s="33">
        <f>+MAX(K4:K15)</f>
        <v>508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>
        <f t="array" ref="B21">+STDEV(IF(B4:B15&gt;0,B4:B15))</f>
        <v>3.5355339059327378</v>
      </c>
      <c r="C21" s="120">
        <f t="array" ref="C21">+STDEV(IF(C4:C15&gt;0,C4:C15))</f>
        <v>4.9497474683058327</v>
      </c>
      <c r="D21" s="120">
        <f t="array" ref="D21">+STDEV(IF(D4:D15&gt;0,D4:D15))</f>
        <v>4.2426406871192848</v>
      </c>
      <c r="E21" s="120">
        <f t="array" ref="E21">+STDEV(IF(E4:E15&gt;0,E4:E15))</f>
        <v>6.3639610306789276</v>
      </c>
      <c r="F21" s="120">
        <f t="array" ref="F21">+STDEV(IF(F4:F15&gt;0,F4:F15))</f>
        <v>3.5355339059327378</v>
      </c>
      <c r="G21" s="120">
        <f t="array" ref="G21">+STDEV(IF(G4:G15&gt;0,G4:G15))</f>
        <v>2.8284271247461903</v>
      </c>
      <c r="H21" s="120">
        <f t="array" ref="H21">+STDEV(IF(H4:H15&gt;0,H4:H15))</f>
        <v>9.8994949366116654</v>
      </c>
      <c r="I21" s="6"/>
      <c r="J21" s="32" t="s">
        <v>9</v>
      </c>
      <c r="K21" s="119">
        <f t="array" ref="K21">+STDEV(IF(K4:K15&gt;0,K4:K15))</f>
        <v>9.8994949366116654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>
        <f>+(B20-B17)/B18</f>
        <v>5.9171597633136092E-2</v>
      </c>
      <c r="C22" s="114">
        <f t="shared" ref="C22:H22" si="10">+(C20-C17)/C18</f>
        <v>8.9171974522292988E-2</v>
      </c>
      <c r="D22" s="114">
        <f t="shared" si="10"/>
        <v>7.1428571428571425E-2</v>
      </c>
      <c r="E22" s="114">
        <f t="shared" si="10"/>
        <v>0.10909090909090909</v>
      </c>
      <c r="F22" s="114">
        <f t="shared" si="10"/>
        <v>6.1349693251533742E-2</v>
      </c>
      <c r="G22" s="114">
        <f t="shared" si="10"/>
        <v>4.4444444444444446E-2</v>
      </c>
      <c r="H22" s="114">
        <f t="shared" si="10"/>
        <v>2.7944111776447105E-2</v>
      </c>
      <c r="I22" s="6"/>
      <c r="J22" s="34" t="s">
        <v>4</v>
      </c>
      <c r="K22" s="35">
        <f>+K21/K18</f>
        <v>1.9759470931360608E-2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17"/>
      <c r="U34" s="17"/>
      <c r="V34" s="17"/>
      <c r="W34" s="17"/>
      <c r="X34" s="17"/>
      <c r="Y34" s="17"/>
      <c r="Z34" s="17"/>
      <c r="AA34" s="17"/>
    </row>
    <row r="35" spans="1:27" ht="15.75" x14ac:dyDescent="0.25">
      <c r="O35" s="16"/>
      <c r="S35" s="64"/>
    </row>
    <row r="36" spans="1:27" x14ac:dyDescent="0.2">
      <c r="S36" s="64"/>
    </row>
    <row r="37" spans="1:27" ht="15.75" x14ac:dyDescent="0.25">
      <c r="O37" s="65"/>
      <c r="P37" s="163"/>
      <c r="S37" s="64"/>
    </row>
    <row r="38" spans="1:27" x14ac:dyDescent="0.2">
      <c r="S38" s="64"/>
    </row>
    <row r="39" spans="1:27" x14ac:dyDescent="0.2">
      <c r="S39" s="64"/>
    </row>
    <row r="40" spans="1:27" x14ac:dyDescent="0.2">
      <c r="S40" s="25"/>
    </row>
  </sheetData>
  <sheetProtection sheet="1" objects="1" scenarios="1"/>
  <mergeCells count="1">
    <mergeCell ref="AD1:AH1"/>
  </mergeCells>
  <phoneticPr fontId="0" type="noConversion"/>
  <pageMargins left="0.75" right="0.75" top="1" bottom="1" header="0" footer="0"/>
  <headerFooter alignWithMargins="0"/>
  <ignoredErrors>
    <ignoredError sqref="H16" unlockedFormula="1"/>
    <ignoredError sqref="B17:G21 S4:T15" formulaRange="1"/>
    <ignoredError sqref="H4:H15" formulaRange="1" unlocked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H40"/>
  <sheetViews>
    <sheetView showGridLines="0" workbookViewId="0">
      <selection activeCell="B4" sqref="B4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7109375" bestFit="1" customWidth="1"/>
    <col min="21" max="25" width="4.7109375" customWidth="1"/>
    <col min="26" max="26" width="8.85546875" bestFit="1" customWidth="1"/>
    <col min="29" max="29" width="12.4257812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>
        <v>21737</v>
      </c>
      <c r="B2" s="13" t="s">
        <v>60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92</v>
      </c>
      <c r="C4" s="164">
        <v>92</v>
      </c>
      <c r="D4" s="164">
        <v>93</v>
      </c>
      <c r="E4" s="164">
        <v>79</v>
      </c>
      <c r="F4" s="164">
        <v>93</v>
      </c>
      <c r="G4" s="164">
        <v>86</v>
      </c>
      <c r="H4" s="176">
        <f>+SUM(B4:G4)</f>
        <v>535</v>
      </c>
      <c r="I4" s="82"/>
      <c r="J4" s="59">
        <f>+TOTALES!$D$4</f>
        <v>46033</v>
      </c>
      <c r="K4" s="69">
        <f>+H4</f>
        <v>535</v>
      </c>
      <c r="L4" s="70">
        <f>+IF(K4=0,0,1)</f>
        <v>1</v>
      </c>
      <c r="M4" s="71"/>
      <c r="N4" s="71"/>
      <c r="O4" s="71"/>
      <c r="P4" s="69">
        <f t="shared" ref="P4:P15" si="0">+SUM(L4:O4)</f>
        <v>1</v>
      </c>
      <c r="Q4" s="72"/>
      <c r="R4" s="73"/>
      <c r="S4" s="117">
        <f t="shared" ref="S4:S15" si="1">+MAX(B4:G4)</f>
        <v>93</v>
      </c>
      <c r="T4" s="127">
        <f>IF(H4=0,0,+((+S4-MIN(B4:G4))/AVERAGE(B4:G4)))</f>
        <v>0.15700934579439252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0</v>
      </c>
      <c r="C5" s="164">
        <v>0</v>
      </c>
      <c r="D5" s="164">
        <v>0</v>
      </c>
      <c r="E5" s="164">
        <v>0</v>
      </c>
      <c r="F5" s="164">
        <v>0</v>
      </c>
      <c r="G5" s="164">
        <v>0</v>
      </c>
      <c r="H5" s="176">
        <f t="shared" ref="H5:H15" si="2">+SUM(B5:G5)</f>
        <v>0</v>
      </c>
      <c r="I5" s="82"/>
      <c r="J5" s="59">
        <f>+TOTALES!$E$4</f>
        <v>46061</v>
      </c>
      <c r="K5" s="69">
        <f t="shared" ref="K5:K15" si="3">+H5</f>
        <v>0</v>
      </c>
      <c r="L5" s="70">
        <f t="shared" ref="L5:L15" si="4">+IF(K5=0,0,1)</f>
        <v>0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0</v>
      </c>
      <c r="S5" s="118">
        <f t="shared" si="1"/>
        <v>0</v>
      </c>
      <c r="T5" s="127">
        <f t="shared" ref="T5:T15" si="5">IF(H5=0,0,+((+S5-MIN(B5:G5))/AVERAGE(B5:G5)))</f>
        <v>0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0</v>
      </c>
      <c r="C6" s="164">
        <v>0</v>
      </c>
      <c r="D6" s="164">
        <v>0</v>
      </c>
      <c r="E6" s="164">
        <v>0</v>
      </c>
      <c r="F6" s="164">
        <v>0</v>
      </c>
      <c r="G6" s="164">
        <v>0</v>
      </c>
      <c r="H6" s="176">
        <f t="shared" si="2"/>
        <v>0</v>
      </c>
      <c r="I6" s="82"/>
      <c r="J6" s="59">
        <f>+TOTALES!$F$4</f>
        <v>46089</v>
      </c>
      <c r="K6" s="69">
        <f t="shared" si="3"/>
        <v>0</v>
      </c>
      <c r="L6" s="70">
        <f t="shared" si="4"/>
        <v>0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0</v>
      </c>
      <c r="Q6" s="71">
        <f>+K5</f>
        <v>0</v>
      </c>
      <c r="R6" s="71">
        <f>+K4</f>
        <v>535</v>
      </c>
      <c r="S6" s="118">
        <f t="shared" si="1"/>
        <v>0</v>
      </c>
      <c r="T6" s="127">
        <f t="shared" si="5"/>
        <v>0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86</v>
      </c>
      <c r="C7" s="164">
        <v>89</v>
      </c>
      <c r="D7" s="164">
        <v>91</v>
      </c>
      <c r="E7" s="164">
        <v>88</v>
      </c>
      <c r="F7" s="164">
        <v>86</v>
      </c>
      <c r="G7" s="164">
        <v>85</v>
      </c>
      <c r="H7" s="176">
        <f t="shared" si="2"/>
        <v>525</v>
      </c>
      <c r="I7" s="82"/>
      <c r="J7" s="59">
        <f>+TOTALES!$G$4</f>
        <v>46124</v>
      </c>
      <c r="K7" s="69">
        <f t="shared" si="3"/>
        <v>525</v>
      </c>
      <c r="L7" s="70">
        <f t="shared" si="4"/>
        <v>1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1</v>
      </c>
      <c r="Q7" s="71">
        <f>IF(SUM(K6:K7)=0,+Q6,+LOOKUP(2,1/($K$4:K6&gt;0),$K$4:K6))</f>
        <v>535</v>
      </c>
      <c r="R7" s="71">
        <f>+IF(K6=0,+R6,+LOOKUP(2,1/($K$4:K5&gt;0),$K$4:K5))</f>
        <v>535</v>
      </c>
      <c r="S7" s="118">
        <f t="shared" si="1"/>
        <v>91</v>
      </c>
      <c r="T7" s="127">
        <f t="shared" si="5"/>
        <v>6.8571428571428575E-2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0</v>
      </c>
      <c r="C8" s="164">
        <v>0</v>
      </c>
      <c r="D8" s="164">
        <v>0</v>
      </c>
      <c r="E8" s="164">
        <v>0</v>
      </c>
      <c r="F8" s="164">
        <v>0</v>
      </c>
      <c r="G8" s="164">
        <v>0</v>
      </c>
      <c r="H8" s="176">
        <f t="shared" si="2"/>
        <v>0</v>
      </c>
      <c r="I8" s="82"/>
      <c r="J8" s="59">
        <f>+TOTALES!$H$4</f>
        <v>46173</v>
      </c>
      <c r="K8" s="69">
        <f t="shared" si="3"/>
        <v>0</v>
      </c>
      <c r="L8" s="70">
        <f t="shared" si="4"/>
        <v>0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0</v>
      </c>
      <c r="O8" s="71">
        <f>IF(COUNTIF($K$4:K8,"&gt;0")&lt;3,0,+IF(K8=0,0,IF(K8&lt;=Q8,0,IF(Q8&lt;=R8,0,3))))</f>
        <v>0</v>
      </c>
      <c r="P8" s="69">
        <f t="shared" si="0"/>
        <v>0</v>
      </c>
      <c r="Q8" s="71">
        <f>IF(SUM(K7:K8)=0,+Q7,+LOOKUP(2,1/($K$4:K7&gt;0),$K$4:K7))</f>
        <v>525</v>
      </c>
      <c r="R8" s="71">
        <f>+IF(K7=0,+R7,+LOOKUP(2,1/($K$4:K6&gt;0),$K$4:K6))</f>
        <v>535</v>
      </c>
      <c r="S8" s="118">
        <f t="shared" si="1"/>
        <v>0</v>
      </c>
      <c r="T8" s="127">
        <f t="shared" si="5"/>
        <v>0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0</v>
      </c>
      <c r="C9" s="164">
        <v>0</v>
      </c>
      <c r="D9" s="164">
        <v>0</v>
      </c>
      <c r="E9" s="164">
        <v>0</v>
      </c>
      <c r="F9" s="164">
        <v>0</v>
      </c>
      <c r="G9" s="164">
        <v>0</v>
      </c>
      <c r="H9" s="176">
        <f t="shared" si="2"/>
        <v>0</v>
      </c>
      <c r="I9" s="82"/>
      <c r="J9" s="59">
        <f>+TOTALES!$I$4</f>
        <v>46215</v>
      </c>
      <c r="K9" s="69">
        <f t="shared" si="3"/>
        <v>0</v>
      </c>
      <c r="L9" s="70">
        <f t="shared" si="4"/>
        <v>0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0</v>
      </c>
      <c r="O9" s="71">
        <f>IF(COUNTIF($K$4:K9,"&gt;0")&lt;3,0,+IF(K9=0,0,IF(K9&lt;=Q9,0,IF(Q9&lt;=R9,0,3))))</f>
        <v>0</v>
      </c>
      <c r="P9" s="69">
        <f t="shared" si="0"/>
        <v>0</v>
      </c>
      <c r="Q9" s="71">
        <f>IF(SUM(K8:K9)=0,+Q8,+LOOKUP(2,1/($K$4:K8&gt;0),$K$4:K8))</f>
        <v>525</v>
      </c>
      <c r="R9" s="71">
        <f>+IF(K8=0,+R8,+LOOKUP(2,1/($K$4:K7&gt;0),$K$4:K7))</f>
        <v>535</v>
      </c>
      <c r="S9" s="118">
        <f t="shared" si="1"/>
        <v>0</v>
      </c>
      <c r="T9" s="127">
        <f t="shared" si="5"/>
        <v>0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176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525</v>
      </c>
      <c r="R10" s="71">
        <f>+IF(K9=0,+R9,+LOOKUP(2,1/($K$4:K8&gt;0),$K$4:K8))</f>
        <v>535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176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525</v>
      </c>
      <c r="R11" s="71">
        <f>+IF(K10=0,+R10,+LOOKUP(2,1/($K$4:K9&gt;0),$K$4:K9))</f>
        <v>535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76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525</v>
      </c>
      <c r="R12" s="71">
        <f>+IF(K11=0,+R11,+LOOKUP(2,1/($K$4:K10&gt;0),$K$4:K10))</f>
        <v>535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76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525</v>
      </c>
      <c r="R13" s="71">
        <f>+IF(K12=0,+R12,+LOOKUP(2,1/($K$4:K11&gt;0),$K$4:K11))</f>
        <v>535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176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525</v>
      </c>
      <c r="R14" s="71">
        <f>+IF(K13=0,+R13,+LOOKUP(2,1/($K$4:K12&gt;0),$K$4:K12))</f>
        <v>535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177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525</v>
      </c>
      <c r="R15" s="81">
        <f>+IF(K14=0,+R14,+LOOKUP(2,1/($K$4:K13&gt;0),$K$4:K13))</f>
        <v>535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1060</v>
      </c>
      <c r="I16" s="6"/>
      <c r="J16" s="37" t="s">
        <v>0</v>
      </c>
      <c r="K16" s="48">
        <f>SUM(K4:K15)</f>
        <v>1060</v>
      </c>
      <c r="L16" s="77">
        <f>SUM(L4:L15)</f>
        <v>2</v>
      </c>
      <c r="M16" s="77">
        <f t="shared" ref="M16:P16" si="6">SUM(M4:M15)</f>
        <v>0</v>
      </c>
      <c r="N16" s="77">
        <f t="shared" si="6"/>
        <v>0</v>
      </c>
      <c r="O16" s="77">
        <f t="shared" si="6"/>
        <v>0</v>
      </c>
      <c r="P16" s="78">
        <f t="shared" si="6"/>
        <v>2</v>
      </c>
      <c r="Q16" s="72"/>
      <c r="R16" s="72"/>
      <c r="S16" s="63">
        <f>+MAX(S4:S15)</f>
        <v>93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>
        <f>SMALL(B4:B15,COUNTIF(B4:B15,"&lt;=0")+1)</f>
        <v>86</v>
      </c>
      <c r="C17" s="111">
        <f t="shared" ref="C17:G17" si="7">SMALL(C4:C15,COUNTIF(C4:C15,"&lt;=0")+1)</f>
        <v>89</v>
      </c>
      <c r="D17" s="111">
        <f t="shared" si="7"/>
        <v>91</v>
      </c>
      <c r="E17" s="111">
        <f t="shared" si="7"/>
        <v>79</v>
      </c>
      <c r="F17" s="111">
        <f t="shared" si="7"/>
        <v>86</v>
      </c>
      <c r="G17" s="111">
        <f t="shared" si="7"/>
        <v>85</v>
      </c>
      <c r="H17" s="111">
        <f>SMALL(H4:H15,COUNTIF(H4:H15,"&lt;=0")+1)</f>
        <v>525</v>
      </c>
      <c r="I17" s="6"/>
      <c r="J17" s="30" t="s">
        <v>5</v>
      </c>
      <c r="K17" s="31">
        <f>SMALL(K4:K15,COUNTIF(K4:K15,"&lt;=0")+1)</f>
        <v>525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>
        <f t="shared" ref="B18:H18" si="8">AVERAGEIF(B4:B15,"&gt;0")</f>
        <v>89</v>
      </c>
      <c r="C18" s="71">
        <f t="shared" si="8"/>
        <v>90.5</v>
      </c>
      <c r="D18" s="71">
        <f t="shared" si="8"/>
        <v>92</v>
      </c>
      <c r="E18" s="71">
        <f t="shared" si="8"/>
        <v>83.5</v>
      </c>
      <c r="F18" s="71">
        <f t="shared" si="8"/>
        <v>89.5</v>
      </c>
      <c r="G18" s="71">
        <f t="shared" si="8"/>
        <v>85.5</v>
      </c>
      <c r="H18" s="71">
        <f t="shared" si="8"/>
        <v>530</v>
      </c>
      <c r="I18" s="6"/>
      <c r="J18" s="32" t="s">
        <v>6</v>
      </c>
      <c r="K18" s="33">
        <f>AVERAGEIF(K4:K15,"&gt;0")</f>
        <v>530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>
        <f t="array" ref="B19">+MEDIAN(IF(B4:B15&lt;&gt;0,B4:B15))</f>
        <v>89</v>
      </c>
      <c r="C19" s="71">
        <f t="array" ref="C19">+MEDIAN(IF(C4:C15&lt;&gt;0,C4:C15))</f>
        <v>90.5</v>
      </c>
      <c r="D19" s="71">
        <f t="array" ref="D19">+MEDIAN(IF(D4:D15&lt;&gt;0,D4:D15))</f>
        <v>92</v>
      </c>
      <c r="E19" s="71">
        <f t="array" ref="E19">+MEDIAN(IF(E4:E15&lt;&gt;0,E4:E15))</f>
        <v>83.5</v>
      </c>
      <c r="F19" s="71">
        <f t="array" ref="F19">+MEDIAN(IF(F4:F15&lt;&gt;0,F4:F15))</f>
        <v>89.5</v>
      </c>
      <c r="G19" s="71">
        <f t="array" ref="G19">+MEDIAN(IF(G4:G15&lt;&gt;0,G4:G15))</f>
        <v>85.5</v>
      </c>
      <c r="H19" s="71">
        <f t="array" ref="H19">+MEDIAN(IF(H4:H15&lt;&gt;0,H4:H15))</f>
        <v>530</v>
      </c>
      <c r="I19" s="6"/>
      <c r="J19" s="32" t="s">
        <v>7</v>
      </c>
      <c r="K19" s="33">
        <f t="array" ref="K19">+MEDIAN(IF(K4:K15&lt;&gt;0,K4:K15))</f>
        <v>530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92</v>
      </c>
      <c r="C20" s="104">
        <f t="shared" si="9"/>
        <v>92</v>
      </c>
      <c r="D20" s="104">
        <f t="shared" si="9"/>
        <v>93</v>
      </c>
      <c r="E20" s="104">
        <f t="shared" si="9"/>
        <v>88</v>
      </c>
      <c r="F20" s="104">
        <f t="shared" si="9"/>
        <v>93</v>
      </c>
      <c r="G20" s="104">
        <f t="shared" si="9"/>
        <v>86</v>
      </c>
      <c r="H20" s="104">
        <f t="shared" si="9"/>
        <v>535</v>
      </c>
      <c r="I20" s="6"/>
      <c r="J20" s="32" t="s">
        <v>8</v>
      </c>
      <c r="K20" s="33">
        <f>+MAX(K4:K15)</f>
        <v>535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>
        <f t="array" ref="B21">+STDEV(IF(B4:B15&gt;0,B4:B15))</f>
        <v>4.2426406871192848</v>
      </c>
      <c r="C21" s="120">
        <f t="array" ref="C21">+STDEV(IF(C4:C15&gt;0,C4:C15))</f>
        <v>2.1213203435596424</v>
      </c>
      <c r="D21" s="120">
        <f t="array" ref="D21">+STDEV(IF(D4:D15&gt;0,D4:D15))</f>
        <v>1.4142135623730951</v>
      </c>
      <c r="E21" s="120">
        <f t="array" ref="E21">+STDEV(IF(E4:E15&gt;0,E4:E15))</f>
        <v>6.3639610306789276</v>
      </c>
      <c r="F21" s="120">
        <f t="array" ref="F21">+STDEV(IF(F4:F15&gt;0,F4:F15))</f>
        <v>4.9497474683058327</v>
      </c>
      <c r="G21" s="120">
        <f t="array" ref="G21">+STDEV(IF(G4:G15&gt;0,G4:G15))</f>
        <v>0.70710678118654757</v>
      </c>
      <c r="H21" s="120">
        <f t="array" ref="H21">+STDEV(IF(H4:H15&gt;0,H4:H15))</f>
        <v>7.0710678118654755</v>
      </c>
      <c r="I21" s="6"/>
      <c r="J21" s="32" t="s">
        <v>9</v>
      </c>
      <c r="K21" s="119">
        <f t="array" ref="K21">+STDEV(IF(K4:K15&gt;0,K4:K15))</f>
        <v>7.0710678118654755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>
        <f>+(B20-B17)/B18</f>
        <v>6.741573033707865E-2</v>
      </c>
      <c r="C22" s="114">
        <f t="shared" ref="C22:H22" si="10">+(C20-C17)/C18</f>
        <v>3.3149171270718231E-2</v>
      </c>
      <c r="D22" s="114">
        <f t="shared" si="10"/>
        <v>2.1739130434782608E-2</v>
      </c>
      <c r="E22" s="114">
        <f t="shared" si="10"/>
        <v>0.10778443113772455</v>
      </c>
      <c r="F22" s="114">
        <f t="shared" si="10"/>
        <v>7.8212290502793297E-2</v>
      </c>
      <c r="G22" s="114">
        <f t="shared" si="10"/>
        <v>1.1695906432748537E-2</v>
      </c>
      <c r="H22" s="114">
        <f t="shared" si="10"/>
        <v>1.8867924528301886E-2</v>
      </c>
      <c r="I22" s="6"/>
      <c r="J22" s="34" t="s">
        <v>4</v>
      </c>
      <c r="K22" s="35">
        <f>+K21/K18</f>
        <v>1.3341637380878256E-2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17"/>
      <c r="U34" s="17"/>
      <c r="V34" s="17"/>
      <c r="W34" s="17"/>
      <c r="X34" s="17"/>
      <c r="Y34" s="17"/>
      <c r="Z34" s="17"/>
      <c r="AA34" s="17"/>
    </row>
    <row r="35" spans="1:27" ht="15.75" x14ac:dyDescent="0.25">
      <c r="O35" s="16"/>
      <c r="S35" s="64"/>
    </row>
    <row r="36" spans="1:27" x14ac:dyDescent="0.2">
      <c r="S36" s="64"/>
    </row>
    <row r="37" spans="1:27" ht="15.75" x14ac:dyDescent="0.25">
      <c r="O37" s="65"/>
      <c r="P37" s="163"/>
      <c r="S37" s="64"/>
    </row>
    <row r="38" spans="1:27" x14ac:dyDescent="0.2">
      <c r="S38" s="64"/>
    </row>
    <row r="39" spans="1:27" x14ac:dyDescent="0.2">
      <c r="S39" s="64"/>
    </row>
    <row r="40" spans="1:27" x14ac:dyDescent="0.2">
      <c r="S40" s="25"/>
    </row>
  </sheetData>
  <sheetProtection sheet="1" objects="1" scenarios="1"/>
  <mergeCells count="1">
    <mergeCell ref="AD1:AH1"/>
  </mergeCells>
  <phoneticPr fontId="0" type="noConversion"/>
  <pageMargins left="0.75" right="0.75" top="1" bottom="1" header="0" footer="0"/>
  <headerFooter alignWithMargins="0"/>
  <ignoredErrors>
    <ignoredError sqref="S4:T15 B17:G21" formulaRange="1"/>
    <ignoredError sqref="H16" formulaRange="1" unlockedFormula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40"/>
  <sheetViews>
    <sheetView showGridLines="0" workbookViewId="0">
      <selection activeCell="B4" sqref="B4"/>
    </sheetView>
  </sheetViews>
  <sheetFormatPr baseColWidth="10" defaultRowHeight="15" x14ac:dyDescent="0.2"/>
  <cols>
    <col min="1" max="1" width="13" style="27" customWidth="1"/>
    <col min="2" max="7" width="8.7109375" style="27" customWidth="1"/>
    <col min="8" max="8" width="9.42578125" style="27" customWidth="1"/>
    <col min="9" max="9" width="11.42578125" style="27"/>
    <col min="10" max="10" width="14.140625" style="27" customWidth="1"/>
    <col min="11" max="11" width="14.85546875" style="27" customWidth="1"/>
    <col min="12" max="12" width="8.7109375" style="27" customWidth="1"/>
    <col min="13" max="13" width="9.5703125" style="27" customWidth="1"/>
    <col min="14" max="14" width="11" style="27" customWidth="1"/>
    <col min="15" max="15" width="12.28515625" style="27" customWidth="1"/>
    <col min="16" max="16" width="11.85546875" style="27" customWidth="1"/>
    <col min="17" max="17" width="11.7109375" style="27" bestFit="1" customWidth="1"/>
    <col min="18" max="18" width="12.7109375" style="27" bestFit="1" customWidth="1"/>
    <col min="19" max="19" width="11.42578125" style="27"/>
    <col min="20" max="20" width="12.7109375" customWidth="1"/>
    <col min="21" max="25" width="4.7109375" customWidth="1"/>
    <col min="26" max="26" width="8.85546875" bestFit="1" customWidth="1"/>
    <col min="29" max="29" width="12.42578125" customWidth="1"/>
  </cols>
  <sheetData>
    <row r="1" spans="1:34" s="88" customFormat="1" ht="27.75" x14ac:dyDescent="0.4">
      <c r="A1" s="124" t="str">
        <f>+TOTALES!D2</f>
        <v>Trofeo Regularidad</v>
      </c>
      <c r="B1" s="27"/>
      <c r="C1" s="181">
        <f>+YEAR(A4)</f>
        <v>2026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4"/>
      <c r="R1" s="14"/>
      <c r="S1" s="27"/>
      <c r="T1" s="86"/>
      <c r="U1" s="86"/>
      <c r="V1" s="86"/>
      <c r="W1" s="86"/>
      <c r="X1" s="86"/>
      <c r="Y1" s="86"/>
      <c r="Z1" s="86"/>
      <c r="AA1" s="87"/>
      <c r="AD1" s="182"/>
      <c r="AE1" s="182"/>
      <c r="AF1" s="182"/>
      <c r="AG1" s="182"/>
      <c r="AH1" s="182"/>
    </row>
    <row r="2" spans="1:34" s="89" customFormat="1" ht="25.5" x14ac:dyDescent="0.35">
      <c r="A2" s="12">
        <v>22811</v>
      </c>
      <c r="B2" s="13" t="s">
        <v>96</v>
      </c>
      <c r="C2" s="13"/>
      <c r="D2" s="13"/>
      <c r="E2" s="13"/>
      <c r="F2" s="13"/>
      <c r="G2" s="13"/>
      <c r="H2" s="13"/>
      <c r="I2" s="28"/>
      <c r="J2" s="29"/>
      <c r="K2" s="29"/>
      <c r="L2" s="49"/>
      <c r="M2" s="50"/>
      <c r="N2" s="36" t="s">
        <v>19</v>
      </c>
      <c r="O2" s="36"/>
      <c r="P2" s="51"/>
      <c r="Q2" s="124" t="s">
        <v>28</v>
      </c>
      <c r="R2" s="46"/>
      <c r="S2" s="46"/>
      <c r="T2" s="90"/>
      <c r="U2" s="90"/>
      <c r="V2" s="90"/>
      <c r="W2" s="90"/>
      <c r="X2" s="90"/>
      <c r="Y2" s="90"/>
      <c r="Z2" s="90"/>
      <c r="AA2" s="90"/>
      <c r="AB2" s="14"/>
      <c r="AC2" s="91"/>
      <c r="AD2" s="92"/>
      <c r="AE2" s="92"/>
      <c r="AF2" s="92"/>
      <c r="AG2" s="92"/>
      <c r="AH2" s="93"/>
    </row>
    <row r="3" spans="1:34" s="16" customFormat="1" ht="33.75" customHeight="1" thickBot="1" x14ac:dyDescent="0.3">
      <c r="A3" s="42" t="s">
        <v>11</v>
      </c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 t="s">
        <v>0</v>
      </c>
      <c r="I3" s="15"/>
      <c r="J3" s="38" t="s">
        <v>11</v>
      </c>
      <c r="K3" s="47" t="s">
        <v>21</v>
      </c>
      <c r="L3" s="83" t="s">
        <v>22</v>
      </c>
      <c r="M3" s="84" t="s">
        <v>23</v>
      </c>
      <c r="N3" s="84" t="s">
        <v>24</v>
      </c>
      <c r="O3" s="84" t="s">
        <v>25</v>
      </c>
      <c r="P3" s="85" t="s">
        <v>3</v>
      </c>
      <c r="Q3" s="68" t="s">
        <v>29</v>
      </c>
      <c r="R3" s="68" t="s">
        <v>30</v>
      </c>
      <c r="S3" s="133" t="s">
        <v>49</v>
      </c>
      <c r="T3" s="133" t="s">
        <v>4</v>
      </c>
      <c r="U3" s="94"/>
      <c r="V3" s="94"/>
      <c r="W3" s="94"/>
      <c r="X3" s="94"/>
      <c r="Y3" s="94"/>
      <c r="Z3" s="95"/>
      <c r="AA3" s="15"/>
      <c r="AB3" s="96"/>
      <c r="AC3" s="97"/>
      <c r="AD3" s="98"/>
      <c r="AE3" s="98"/>
      <c r="AF3" s="98"/>
      <c r="AG3" s="98"/>
      <c r="AH3" s="97"/>
    </row>
    <row r="4" spans="1:34" ht="18" customHeight="1" x14ac:dyDescent="0.25">
      <c r="A4" s="57">
        <f>+TOTALES!$D$4</f>
        <v>46033</v>
      </c>
      <c r="B4" s="164">
        <v>83</v>
      </c>
      <c r="C4" s="164">
        <v>85</v>
      </c>
      <c r="D4" s="164">
        <v>85</v>
      </c>
      <c r="E4" s="164">
        <v>84</v>
      </c>
      <c r="F4" s="164">
        <v>86</v>
      </c>
      <c r="G4" s="164">
        <v>79</v>
      </c>
      <c r="H4" s="176">
        <f>+SUM(B4:G4)</f>
        <v>502</v>
      </c>
      <c r="I4" s="82"/>
      <c r="J4" s="59">
        <f>+TOTALES!$D$4</f>
        <v>46033</v>
      </c>
      <c r="K4" s="69">
        <f>+H4</f>
        <v>502</v>
      </c>
      <c r="L4" s="70">
        <f>+IF(K4=0,0,1)</f>
        <v>1</v>
      </c>
      <c r="M4" s="71"/>
      <c r="N4" s="71"/>
      <c r="O4" s="71"/>
      <c r="P4" s="69">
        <f t="shared" ref="P4:P15" si="0">+SUM(L4:O4)</f>
        <v>1</v>
      </c>
      <c r="Q4" s="72"/>
      <c r="R4" s="73"/>
      <c r="S4" s="117">
        <f t="shared" ref="S4:S15" si="1">+MAX(B4:G4)</f>
        <v>86</v>
      </c>
      <c r="T4" s="127">
        <f>IF(H4=0,0,+((+S4-MIN(B4:G4))/AVERAGE(B4:G4)))</f>
        <v>8.3665338645418322E-2</v>
      </c>
      <c r="U4" s="19"/>
      <c r="V4" s="19"/>
      <c r="W4" s="19"/>
      <c r="X4" s="19"/>
      <c r="Y4" s="19"/>
      <c r="Z4" s="20"/>
      <c r="AA4" s="17"/>
      <c r="AB4" s="96"/>
      <c r="AC4" s="97"/>
      <c r="AD4" s="98"/>
      <c r="AE4" s="98"/>
      <c r="AF4" s="98"/>
      <c r="AG4" s="98"/>
      <c r="AH4" s="97"/>
    </row>
    <row r="5" spans="1:34" ht="18" customHeight="1" x14ac:dyDescent="0.25">
      <c r="A5" s="57">
        <f>+TOTALES!$E$4</f>
        <v>46061</v>
      </c>
      <c r="B5" s="164">
        <v>0</v>
      </c>
      <c r="C5" s="164">
        <v>0</v>
      </c>
      <c r="D5" s="164">
        <v>0</v>
      </c>
      <c r="E5" s="164">
        <v>0</v>
      </c>
      <c r="F5" s="164">
        <v>0</v>
      </c>
      <c r="G5" s="164">
        <v>0</v>
      </c>
      <c r="H5" s="176">
        <f t="shared" ref="H5:H15" si="2">+SUM(B5:G5)</f>
        <v>0</v>
      </c>
      <c r="I5" s="82"/>
      <c r="J5" s="59">
        <f>+TOTALES!$E$4</f>
        <v>46061</v>
      </c>
      <c r="K5" s="69">
        <f t="shared" ref="K5:K15" si="3">+H5</f>
        <v>0</v>
      </c>
      <c r="L5" s="70">
        <f t="shared" ref="L5:L15" si="4">+IF(K5=0,0,1)</f>
        <v>0</v>
      </c>
      <c r="M5" s="71">
        <f>+IF(K5=0,0,IF(SUM($K$4:K4)=0,0,IF(K5=LOOKUP(2,1/($K$4:K4&lt;&gt;0),$K$4:K4),1,0)))</f>
        <v>0</v>
      </c>
      <c r="N5" s="71">
        <f>+IF(K5=0,0,IF(SUM($K$4:K4)=0,0,IF(K5&gt;LOOKUP(2,1/($K$4:K4&gt;0),$K$4:K4),2,0)))</f>
        <v>0</v>
      </c>
      <c r="O5" s="71"/>
      <c r="P5" s="69">
        <f t="shared" si="0"/>
        <v>0</v>
      </c>
      <c r="S5" s="118">
        <f t="shared" si="1"/>
        <v>0</v>
      </c>
      <c r="T5" s="127">
        <f t="shared" ref="T5:T15" si="5">IF(H5=0,0,+((+S5-MIN(B5:G5))/AVERAGE(B5:G5)))</f>
        <v>0</v>
      </c>
      <c r="U5" s="19"/>
      <c r="V5" s="19"/>
      <c r="W5" s="19"/>
      <c r="X5" s="19"/>
      <c r="Y5" s="19"/>
      <c r="Z5" s="20"/>
      <c r="AA5" s="17"/>
      <c r="AB5" s="96"/>
      <c r="AC5" s="97"/>
      <c r="AD5" s="98"/>
      <c r="AE5" s="98"/>
      <c r="AF5" s="98"/>
      <c r="AG5" s="98"/>
      <c r="AH5" s="97"/>
    </row>
    <row r="6" spans="1:34" ht="18" customHeight="1" x14ac:dyDescent="0.25">
      <c r="A6" s="57">
        <f>+TOTALES!$F$4</f>
        <v>46089</v>
      </c>
      <c r="B6" s="164">
        <v>81</v>
      </c>
      <c r="C6" s="164">
        <v>78</v>
      </c>
      <c r="D6" s="164">
        <v>85</v>
      </c>
      <c r="E6" s="164">
        <v>85</v>
      </c>
      <c r="F6" s="164">
        <v>84</v>
      </c>
      <c r="G6" s="164">
        <v>75</v>
      </c>
      <c r="H6" s="176">
        <f t="shared" si="2"/>
        <v>488</v>
      </c>
      <c r="I6" s="82"/>
      <c r="J6" s="59">
        <f>+TOTALES!$F$4</f>
        <v>46089</v>
      </c>
      <c r="K6" s="69">
        <f t="shared" si="3"/>
        <v>488</v>
      </c>
      <c r="L6" s="70">
        <f t="shared" si="4"/>
        <v>1</v>
      </c>
      <c r="M6" s="71">
        <f>+IF(K6=0,0,IF(SUM($K$4:K5)=0,0,IF(K6=LOOKUP(2,1/($K$4:K5&lt;&gt;0),$K$4:K5),1,0)))</f>
        <v>0</v>
      </c>
      <c r="N6" s="71">
        <f>IF(O6&gt;0,0,+IF(K6=0,0,IF(SUM($K$4:K5)=0,0,IF(K6&gt;LOOKUP(2,1/($K$4:K5&gt;0),$K$4:K5),2,0))))</f>
        <v>0</v>
      </c>
      <c r="O6" s="71">
        <f>IF(COUNTIF($K$4:K6,"&gt;0")&lt;3,0,+IF(K6=0,0,IF(K6&lt;=Q6,0,IF(Q6&lt;=R6,0,3))))</f>
        <v>0</v>
      </c>
      <c r="P6" s="69">
        <f t="shared" si="0"/>
        <v>1</v>
      </c>
      <c r="Q6" s="71">
        <f>+K5</f>
        <v>0</v>
      </c>
      <c r="R6" s="71">
        <f>+K4</f>
        <v>502</v>
      </c>
      <c r="S6" s="118">
        <f t="shared" si="1"/>
        <v>85</v>
      </c>
      <c r="T6" s="127">
        <f t="shared" si="5"/>
        <v>0.12295081967213116</v>
      </c>
      <c r="U6" s="19"/>
      <c r="V6" s="19"/>
      <c r="W6" s="19"/>
      <c r="X6" s="19"/>
      <c r="Y6" s="19"/>
      <c r="Z6" s="20"/>
      <c r="AA6" s="17"/>
      <c r="AB6" s="96"/>
      <c r="AC6" s="97"/>
      <c r="AD6" s="98"/>
      <c r="AE6" s="98"/>
      <c r="AF6" s="98"/>
      <c r="AG6" s="98"/>
      <c r="AH6" s="97"/>
    </row>
    <row r="7" spans="1:34" ht="18" customHeight="1" x14ac:dyDescent="0.25">
      <c r="A7" s="57">
        <f>+TOTALES!$G$4</f>
        <v>46124</v>
      </c>
      <c r="B7" s="164">
        <v>0</v>
      </c>
      <c r="C7" s="164">
        <v>0</v>
      </c>
      <c r="D7" s="164">
        <v>0</v>
      </c>
      <c r="E7" s="164">
        <v>0</v>
      </c>
      <c r="F7" s="164">
        <v>0</v>
      </c>
      <c r="G7" s="164">
        <v>0</v>
      </c>
      <c r="H7" s="176">
        <f t="shared" si="2"/>
        <v>0</v>
      </c>
      <c r="I7" s="82"/>
      <c r="J7" s="59">
        <f>+TOTALES!$G$4</f>
        <v>46124</v>
      </c>
      <c r="K7" s="69">
        <f t="shared" si="3"/>
        <v>0</v>
      </c>
      <c r="L7" s="70">
        <f t="shared" si="4"/>
        <v>0</v>
      </c>
      <c r="M7" s="71">
        <f>+IF(K7=0,0,IF(SUM($K$4:K6)=0,0,IF(K7=LOOKUP(2,1/($K$4:K6&lt;&gt;0),$K$4:K6),1,0)))</f>
        <v>0</v>
      </c>
      <c r="N7" s="71">
        <f>IF(O7&gt;0,0,+IF(K7=0,0,IF(SUM($K$4:K6)=0,0,IF(K7&gt;LOOKUP(2,1/($K$4:K6&gt;0),$K$4:K6),2,0))))</f>
        <v>0</v>
      </c>
      <c r="O7" s="71">
        <f>IF(COUNTIF($K$4:K7,"&gt;0")&lt;3,0,+IF(K7=0,0,IF(K7&lt;=Q7,0,IF(Q7&lt;=R7,0,3))))</f>
        <v>0</v>
      </c>
      <c r="P7" s="69">
        <f t="shared" si="0"/>
        <v>0</v>
      </c>
      <c r="Q7" s="71">
        <f>IF(SUM(K6:K7)=0,+Q6,+LOOKUP(2,1/($K$4:K6&gt;0),$K$4:K6))</f>
        <v>488</v>
      </c>
      <c r="R7" s="71">
        <f>+IF(K6=0,+R6,+LOOKUP(2,1/($K$4:K5&gt;0),$K$4:K5))</f>
        <v>502</v>
      </c>
      <c r="S7" s="118">
        <f t="shared" si="1"/>
        <v>0</v>
      </c>
      <c r="T7" s="127">
        <f t="shared" si="5"/>
        <v>0</v>
      </c>
      <c r="U7" s="19"/>
      <c r="V7" s="19"/>
      <c r="W7" s="19"/>
      <c r="X7" s="19"/>
      <c r="Y7" s="19"/>
      <c r="Z7" s="20"/>
      <c r="AA7" s="17"/>
      <c r="AB7" s="96"/>
      <c r="AC7" s="97"/>
      <c r="AD7" s="98"/>
      <c r="AE7" s="98"/>
      <c r="AF7" s="98"/>
      <c r="AG7" s="98"/>
      <c r="AH7" s="97"/>
    </row>
    <row r="8" spans="1:34" ht="18" customHeight="1" x14ac:dyDescent="0.25">
      <c r="A8" s="57">
        <f>+TOTALES!$H$4</f>
        <v>46173</v>
      </c>
      <c r="B8" s="164">
        <v>0</v>
      </c>
      <c r="C8" s="164">
        <v>0</v>
      </c>
      <c r="D8" s="164">
        <v>0</v>
      </c>
      <c r="E8" s="164">
        <v>0</v>
      </c>
      <c r="F8" s="164">
        <v>0</v>
      </c>
      <c r="G8" s="164">
        <v>0</v>
      </c>
      <c r="H8" s="176">
        <f t="shared" si="2"/>
        <v>0</v>
      </c>
      <c r="I8" s="82"/>
      <c r="J8" s="59">
        <f>+TOTALES!$H$4</f>
        <v>46173</v>
      </c>
      <c r="K8" s="69">
        <f t="shared" si="3"/>
        <v>0</v>
      </c>
      <c r="L8" s="70">
        <f t="shared" si="4"/>
        <v>0</v>
      </c>
      <c r="M8" s="71">
        <f>+IF(K8=0,0,IF(SUM($K$4:K7)=0,0,IF(K8=LOOKUP(2,1/($K$4:K7&lt;&gt;0),$K$4:K7),1,0)))</f>
        <v>0</v>
      </c>
      <c r="N8" s="71">
        <f>IF(O8&gt;0,0,+IF(K8=0,0,IF(SUM($K$4:K7)=0,0,IF(K8&gt;LOOKUP(2,1/($K$4:K7&gt;0),$K$4:K7),2,0))))</f>
        <v>0</v>
      </c>
      <c r="O8" s="71">
        <f>IF(COUNTIF($K$4:K8,"&gt;0")&lt;3,0,+IF(K8=0,0,IF(K8&lt;=Q8,0,IF(Q8&lt;=R8,0,3))))</f>
        <v>0</v>
      </c>
      <c r="P8" s="69">
        <f t="shared" si="0"/>
        <v>0</v>
      </c>
      <c r="Q8" s="71">
        <f>IF(SUM(K7:K8)=0,+Q7,+LOOKUP(2,1/($K$4:K7&gt;0),$K$4:K7))</f>
        <v>488</v>
      </c>
      <c r="R8" s="71">
        <f>+IF(K7=0,+R7,+LOOKUP(2,1/($K$4:K6&gt;0),$K$4:K6))</f>
        <v>502</v>
      </c>
      <c r="S8" s="118">
        <f t="shared" si="1"/>
        <v>0</v>
      </c>
      <c r="T8" s="127">
        <f t="shared" si="5"/>
        <v>0</v>
      </c>
      <c r="U8" s="19"/>
      <c r="V8" s="19"/>
      <c r="W8" s="19"/>
      <c r="X8" s="19"/>
      <c r="Y8" s="19"/>
      <c r="Z8" s="20"/>
      <c r="AA8" s="17"/>
      <c r="AB8" s="96"/>
      <c r="AC8" s="97"/>
      <c r="AD8" s="98"/>
      <c r="AE8" s="98"/>
      <c r="AF8" s="98"/>
      <c r="AG8" s="98"/>
      <c r="AH8" s="97"/>
    </row>
    <row r="9" spans="1:34" ht="18" customHeight="1" x14ac:dyDescent="0.25">
      <c r="A9" s="57">
        <f>+TOTALES!$I$4</f>
        <v>46215</v>
      </c>
      <c r="B9" s="164">
        <v>0</v>
      </c>
      <c r="C9" s="164">
        <v>0</v>
      </c>
      <c r="D9" s="164">
        <v>0</v>
      </c>
      <c r="E9" s="164">
        <v>0</v>
      </c>
      <c r="F9" s="164">
        <v>0</v>
      </c>
      <c r="G9" s="164">
        <v>0</v>
      </c>
      <c r="H9" s="176">
        <f t="shared" si="2"/>
        <v>0</v>
      </c>
      <c r="I9" s="82"/>
      <c r="J9" s="59">
        <f>+TOTALES!$I$4</f>
        <v>46215</v>
      </c>
      <c r="K9" s="69">
        <f t="shared" si="3"/>
        <v>0</v>
      </c>
      <c r="L9" s="70">
        <f t="shared" si="4"/>
        <v>0</v>
      </c>
      <c r="M9" s="71">
        <f>+IF(K9=0,0,IF(SUM($K$4:K8)=0,0,IF(K9=LOOKUP(2,1/($K$4:K8&lt;&gt;0),$K$4:K8),1,0)))</f>
        <v>0</v>
      </c>
      <c r="N9" s="71">
        <f>IF(O9&gt;0,0,+IF(K9=0,0,IF(SUM($K$4:K8)=0,0,IF(K9&gt;LOOKUP(2,1/($K$4:K8&gt;0),$K$4:K8),2,0))))</f>
        <v>0</v>
      </c>
      <c r="O9" s="71">
        <f>IF(COUNTIF($K$4:K9,"&gt;0")&lt;3,0,+IF(K9=0,0,IF(K9&lt;=Q9,0,IF(Q9&lt;=R9,0,3))))</f>
        <v>0</v>
      </c>
      <c r="P9" s="69">
        <f t="shared" si="0"/>
        <v>0</v>
      </c>
      <c r="Q9" s="71">
        <f>IF(SUM(K8:K9)=0,+Q8,+LOOKUP(2,1/($K$4:K8&gt;0),$K$4:K8))</f>
        <v>488</v>
      </c>
      <c r="R9" s="71">
        <f>+IF(K8=0,+R8,+LOOKUP(2,1/($K$4:K7&gt;0),$K$4:K7))</f>
        <v>502</v>
      </c>
      <c r="S9" s="118">
        <f t="shared" si="1"/>
        <v>0</v>
      </c>
      <c r="T9" s="127">
        <f t="shared" si="5"/>
        <v>0</v>
      </c>
      <c r="U9" s="19"/>
      <c r="V9" s="19"/>
      <c r="W9" s="19"/>
      <c r="X9" s="19"/>
      <c r="Y9" s="19"/>
      <c r="Z9" s="20"/>
      <c r="AA9" s="17"/>
      <c r="AB9" s="99"/>
      <c r="AC9" s="100"/>
      <c r="AD9" s="97"/>
      <c r="AE9" s="97"/>
      <c r="AF9" s="97"/>
      <c r="AG9" s="97"/>
      <c r="AH9" s="97"/>
    </row>
    <row r="10" spans="1:34" ht="18" customHeight="1" x14ac:dyDescent="0.25">
      <c r="A10" s="57">
        <f>+TOTALES!$J$4</f>
        <v>46204</v>
      </c>
      <c r="B10" s="164">
        <v>0</v>
      </c>
      <c r="C10" s="164">
        <v>0</v>
      </c>
      <c r="D10" s="164">
        <v>0</v>
      </c>
      <c r="E10" s="164">
        <v>0</v>
      </c>
      <c r="F10" s="164">
        <v>0</v>
      </c>
      <c r="G10" s="164">
        <v>0</v>
      </c>
      <c r="H10" s="176">
        <f t="shared" si="2"/>
        <v>0</v>
      </c>
      <c r="I10" s="82"/>
      <c r="J10" s="59">
        <f>+TOTALES!$J$4</f>
        <v>46204</v>
      </c>
      <c r="K10" s="69">
        <f t="shared" si="3"/>
        <v>0</v>
      </c>
      <c r="L10" s="70">
        <f t="shared" si="4"/>
        <v>0</v>
      </c>
      <c r="M10" s="71">
        <f>+IF(K10=0,0,IF(SUM($K$4:K9)=0,0,IF(K10=LOOKUP(2,1/($K$4:K9&lt;&gt;0),$K$4:K9),1,0)))</f>
        <v>0</v>
      </c>
      <c r="N10" s="71">
        <f>IF(O10&gt;0,0,+IF(K10=0,0,IF(SUM($K$4:K9)=0,0,IF(K10&gt;LOOKUP(2,1/($K$4:K9&gt;0),$K$4:K9),2,0))))</f>
        <v>0</v>
      </c>
      <c r="O10" s="71">
        <f>IF(COUNTIF($K$4:K10,"&gt;0")&lt;3,0,+IF(K10=0,0,IF(K10&lt;=Q10,0,IF(Q10&lt;=R10,0,3))))</f>
        <v>0</v>
      </c>
      <c r="P10" s="69">
        <f t="shared" si="0"/>
        <v>0</v>
      </c>
      <c r="Q10" s="71">
        <f>IF(SUM(K9:K10)=0,+Q9,+LOOKUP(2,1/($K$4:K9&gt;0),$K$4:K9))</f>
        <v>488</v>
      </c>
      <c r="R10" s="71">
        <f>+IF(K9=0,+R9,+LOOKUP(2,1/($K$4:K8&gt;0),$K$4:K8))</f>
        <v>502</v>
      </c>
      <c r="S10" s="118">
        <f t="shared" si="1"/>
        <v>0</v>
      </c>
      <c r="T10" s="127">
        <f t="shared" si="5"/>
        <v>0</v>
      </c>
      <c r="U10" s="21"/>
      <c r="V10" s="21"/>
      <c r="W10" s="21"/>
      <c r="X10" s="21"/>
      <c r="Y10" s="21"/>
      <c r="Z10" s="22"/>
      <c r="AA10" s="17"/>
      <c r="AB10" s="101"/>
      <c r="AC10" s="102"/>
    </row>
    <row r="11" spans="1:34" ht="18" customHeight="1" x14ac:dyDescent="0.25">
      <c r="A11" s="57">
        <f>+TOTALES!$K$4</f>
        <v>46266</v>
      </c>
      <c r="B11" s="164">
        <v>0</v>
      </c>
      <c r="C11" s="164">
        <v>0</v>
      </c>
      <c r="D11" s="164">
        <v>0</v>
      </c>
      <c r="E11" s="164">
        <v>0</v>
      </c>
      <c r="F11" s="164">
        <v>0</v>
      </c>
      <c r="G11" s="164">
        <v>0</v>
      </c>
      <c r="H11" s="176">
        <f t="shared" si="2"/>
        <v>0</v>
      </c>
      <c r="I11" s="82"/>
      <c r="J11" s="59">
        <f>+TOTALES!$K$4</f>
        <v>46266</v>
      </c>
      <c r="K11" s="69">
        <f t="shared" si="3"/>
        <v>0</v>
      </c>
      <c r="L11" s="70">
        <f t="shared" si="4"/>
        <v>0</v>
      </c>
      <c r="M11" s="71">
        <f>+IF(K11=0,0,IF(SUM($K$4:K10)=0,0,IF(K11=LOOKUP(2,1/($K$4:K10&lt;&gt;0),$K$4:K10),1,0)))</f>
        <v>0</v>
      </c>
      <c r="N11" s="71">
        <f>IF(O11&gt;0,0,+IF(K11=0,0,IF(SUM($K$4:K10)=0,0,IF(K11&gt;LOOKUP(2,1/($K$4:K10&gt;0),$K$4:K10),2,0))))</f>
        <v>0</v>
      </c>
      <c r="O11" s="71">
        <f>IF(COUNTIF($K$4:K11,"&gt;0")&lt;3,0,+IF(K11=0,0,IF(K11&lt;=Q11,0,IF(Q11&lt;=R11,0,3))))</f>
        <v>0</v>
      </c>
      <c r="P11" s="69">
        <f t="shared" si="0"/>
        <v>0</v>
      </c>
      <c r="Q11" s="71">
        <f>IF(SUM(K10:K11)=0,+Q10,+LOOKUP(2,1/($K$4:K10&gt;0),$K$4:K10))</f>
        <v>488</v>
      </c>
      <c r="R11" s="71">
        <f>+IF(K10=0,+R10,+LOOKUP(2,1/($K$4:K9&gt;0),$K$4:K9))</f>
        <v>502</v>
      </c>
      <c r="S11" s="118">
        <f t="shared" si="1"/>
        <v>0</v>
      </c>
      <c r="T11" s="127">
        <f t="shared" si="5"/>
        <v>0</v>
      </c>
      <c r="U11" s="94"/>
      <c r="V11" s="94"/>
      <c r="W11" s="94"/>
      <c r="X11" s="94"/>
      <c r="Y11" s="94"/>
      <c r="Z11" s="95"/>
      <c r="AA11" s="17"/>
      <c r="AB11" s="101"/>
      <c r="AC11" s="102"/>
    </row>
    <row r="12" spans="1:34" ht="18" customHeight="1" x14ac:dyDescent="0.25">
      <c r="A12" s="57">
        <f>+TOTALES!$L$4</f>
        <v>46296</v>
      </c>
      <c r="B12" s="165">
        <v>0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76">
        <f t="shared" si="2"/>
        <v>0</v>
      </c>
      <c r="I12" s="82"/>
      <c r="J12" s="59">
        <f>+TOTALES!$L$4</f>
        <v>46296</v>
      </c>
      <c r="K12" s="69">
        <f t="shared" si="3"/>
        <v>0</v>
      </c>
      <c r="L12" s="70">
        <f t="shared" si="4"/>
        <v>0</v>
      </c>
      <c r="M12" s="71">
        <f>+IF(K12=0,0,IF(SUM($K$4:K11)=0,0,IF(K12=LOOKUP(2,1/($K$4:K11&lt;&gt;0),$K$4:K11),1,0)))</f>
        <v>0</v>
      </c>
      <c r="N12" s="71">
        <f>IF(O12&gt;0,0,+IF(K12=0,0,IF(SUM($K$4:K11)=0,0,IF(K12&gt;LOOKUP(2,1/($K$4:K11&gt;0),$K$4:K11),2,0))))</f>
        <v>0</v>
      </c>
      <c r="O12" s="71">
        <f>IF(COUNTIF($K$4:K12,"&gt;0")&lt;3,0,+IF(K12=0,0,IF(K12&lt;=Q12,0,IF(Q12&lt;=R12,0,3))))</f>
        <v>0</v>
      </c>
      <c r="P12" s="69">
        <f t="shared" si="0"/>
        <v>0</v>
      </c>
      <c r="Q12" s="71">
        <f>IF(SUM(K11:K12)=0,+Q11,+LOOKUP(2,1/($K$4:K11&gt;0),$K$4:K11))</f>
        <v>488</v>
      </c>
      <c r="R12" s="71">
        <f>+IF(K11=0,+R11,+LOOKUP(2,1/($K$4:K10&gt;0),$K$4:K10))</f>
        <v>502</v>
      </c>
      <c r="S12" s="118">
        <f t="shared" si="1"/>
        <v>0</v>
      </c>
      <c r="T12" s="127">
        <f t="shared" si="5"/>
        <v>0</v>
      </c>
      <c r="U12" s="19"/>
      <c r="V12" s="19"/>
      <c r="W12" s="19"/>
      <c r="X12" s="19"/>
      <c r="Y12" s="19"/>
      <c r="Z12" s="20"/>
      <c r="AA12" s="17"/>
      <c r="AB12" s="101"/>
      <c r="AC12" s="102"/>
    </row>
    <row r="13" spans="1:34" ht="18" customHeight="1" x14ac:dyDescent="0.25">
      <c r="A13" s="57">
        <f>+TOTALES!$M$4</f>
        <v>46327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76">
        <f t="shared" si="2"/>
        <v>0</v>
      </c>
      <c r="I13" s="82"/>
      <c r="J13" s="59">
        <f>+TOTALES!$M$4</f>
        <v>46327</v>
      </c>
      <c r="K13" s="69">
        <f t="shared" si="3"/>
        <v>0</v>
      </c>
      <c r="L13" s="70">
        <f t="shared" si="4"/>
        <v>0</v>
      </c>
      <c r="M13" s="71">
        <f>+IF(K13=0,0,IF(SUM($K$4:K12)=0,0,IF(K13=LOOKUP(2,1/($K$4:K12&lt;&gt;0),$K$4:K12),1,0)))</f>
        <v>0</v>
      </c>
      <c r="N13" s="71">
        <f>IF(O13&gt;0,0,+IF(K13=0,0,IF(SUM($K$4:K12)=0,0,IF(K13&gt;LOOKUP(2,1/($K$4:K12&gt;0),$K$4:K12),2,0))))</f>
        <v>0</v>
      </c>
      <c r="O13" s="71">
        <f>IF(COUNTIF($K$4:K13,"&gt;0")&lt;3,0,+IF(K13=0,0,IF(K13&lt;=Q13,0,IF(Q13&lt;=R13,0,3))))</f>
        <v>0</v>
      </c>
      <c r="P13" s="69">
        <f t="shared" si="0"/>
        <v>0</v>
      </c>
      <c r="Q13" s="71">
        <f>IF(SUM(K12:K13)=0,+Q12,+LOOKUP(2,1/($K$4:K12&gt;0),$K$4:K12))</f>
        <v>488</v>
      </c>
      <c r="R13" s="71">
        <f>+IF(K12=0,+R12,+LOOKUP(2,1/($K$4:K11&gt;0),$K$4:K11))</f>
        <v>502</v>
      </c>
      <c r="S13" s="118">
        <f t="shared" si="1"/>
        <v>0</v>
      </c>
      <c r="T13" s="127">
        <f t="shared" si="5"/>
        <v>0</v>
      </c>
      <c r="U13" s="19"/>
      <c r="V13" s="19"/>
      <c r="W13" s="19"/>
      <c r="X13" s="19"/>
      <c r="Y13" s="19"/>
      <c r="Z13" s="20"/>
      <c r="AA13" s="17"/>
      <c r="AB13" s="101"/>
      <c r="AC13" s="102"/>
    </row>
    <row r="14" spans="1:34" ht="18" customHeight="1" x14ac:dyDescent="0.25">
      <c r="A14" s="57">
        <f>+TOTALES!$N$4</f>
        <v>46357</v>
      </c>
      <c r="B14" s="164">
        <v>0</v>
      </c>
      <c r="C14" s="164">
        <v>0</v>
      </c>
      <c r="D14" s="164">
        <v>0</v>
      </c>
      <c r="E14" s="164">
        <v>0</v>
      </c>
      <c r="F14" s="164">
        <v>0</v>
      </c>
      <c r="G14" s="164">
        <v>0</v>
      </c>
      <c r="H14" s="176">
        <f t="shared" si="2"/>
        <v>0</v>
      </c>
      <c r="I14" s="82"/>
      <c r="J14" s="59">
        <f>+TOTALES!$N$4</f>
        <v>46357</v>
      </c>
      <c r="K14" s="69">
        <f t="shared" si="3"/>
        <v>0</v>
      </c>
      <c r="L14" s="70">
        <f t="shared" si="4"/>
        <v>0</v>
      </c>
      <c r="M14" s="71">
        <f>+IF(K14=0,0,IF(SUM($K$4:K13)=0,0,IF(K14=LOOKUP(2,1/($K$4:K13&lt;&gt;0),$K$4:K13),1,0)))</f>
        <v>0</v>
      </c>
      <c r="N14" s="71">
        <f>IF(O14&gt;0,0,+IF(K14=0,0,IF(SUM($K$4:K13)=0,0,IF(K14&gt;LOOKUP(2,1/($K$4:K13&gt;0),$K$4:K13),2,0))))</f>
        <v>0</v>
      </c>
      <c r="O14" s="71">
        <f>IF(COUNTIF($K$4:K14,"&gt;0")&lt;3,0,+IF(K14=0,0,IF(K14&lt;=Q14,0,IF(Q14&lt;=R14,0,3))))</f>
        <v>0</v>
      </c>
      <c r="P14" s="69">
        <f t="shared" si="0"/>
        <v>0</v>
      </c>
      <c r="Q14" s="71">
        <f>IF(SUM(K13:K14)=0,+Q13,+LOOKUP(2,1/($K$4:K13&gt;0),$K$4:K13))</f>
        <v>488</v>
      </c>
      <c r="R14" s="71">
        <f>+IF(K13=0,+R13,+LOOKUP(2,1/($K$4:K12&gt;0),$K$4:K12))</f>
        <v>502</v>
      </c>
      <c r="S14" s="118">
        <f t="shared" si="1"/>
        <v>0</v>
      </c>
      <c r="T14" s="127">
        <f t="shared" si="5"/>
        <v>0</v>
      </c>
      <c r="U14" s="19"/>
      <c r="V14" s="19"/>
      <c r="W14" s="19"/>
      <c r="X14" s="19"/>
      <c r="Y14" s="19"/>
      <c r="Z14" s="20"/>
      <c r="AA14" s="17"/>
      <c r="AB14" s="101"/>
      <c r="AC14" s="102"/>
    </row>
    <row r="15" spans="1:34" ht="18" customHeight="1" thickBot="1" x14ac:dyDescent="0.3">
      <c r="A15" s="58">
        <f>+TOTALES!$O$4</f>
        <v>0</v>
      </c>
      <c r="B15" s="166"/>
      <c r="C15" s="166"/>
      <c r="D15" s="166"/>
      <c r="E15" s="166"/>
      <c r="F15" s="166"/>
      <c r="G15" s="166"/>
      <c r="H15" s="177">
        <f t="shared" si="2"/>
        <v>0</v>
      </c>
      <c r="I15" s="82"/>
      <c r="J15" s="60">
        <f>+TOTALES!$O$4</f>
        <v>0</v>
      </c>
      <c r="K15" s="74">
        <f t="shared" si="3"/>
        <v>0</v>
      </c>
      <c r="L15" s="75">
        <f t="shared" si="4"/>
        <v>0</v>
      </c>
      <c r="M15" s="76">
        <f>+IF(K15=0,0,IF(SUM($K$4:K14)=0,0,IF(K15=LOOKUP(2,1/($K$4:K14&lt;&gt;0),$K$4:K14),1,0)))</f>
        <v>0</v>
      </c>
      <c r="N15" s="76">
        <f>IF(O15&gt;0,0,+IF(K15=0,0,IF(SUM($K$4:K14)=0,0,IF(K15&gt;LOOKUP(2,1/($K$4:K14&gt;0),$K$4:K14),2,0))))</f>
        <v>0</v>
      </c>
      <c r="O15" s="76">
        <f>IF(COUNTIF($K$4:K15,"&gt;0")&lt;3,0,+IF(K15=0,0,IF(K15&lt;=Q15,0,IF(Q15&lt;=R15,0,3))))</f>
        <v>0</v>
      </c>
      <c r="P15" s="74">
        <f t="shared" si="0"/>
        <v>0</v>
      </c>
      <c r="Q15" s="80">
        <f>IF(SUM(K14:K15)=0,+Q14,+LOOKUP(2,1/($K$4:K14&gt;0),$K$4:K14))</f>
        <v>488</v>
      </c>
      <c r="R15" s="81">
        <f>+IF(K14=0,+R14,+LOOKUP(2,1/($K$4:K13&gt;0),$K$4:K13))</f>
        <v>502</v>
      </c>
      <c r="S15" s="116">
        <f t="shared" si="1"/>
        <v>0</v>
      </c>
      <c r="T15" s="129">
        <f t="shared" si="5"/>
        <v>0</v>
      </c>
      <c r="U15" s="19"/>
      <c r="V15" s="19"/>
      <c r="W15" s="19"/>
      <c r="X15" s="19"/>
      <c r="Y15" s="19"/>
      <c r="Z15" s="20"/>
      <c r="AA15" s="17"/>
      <c r="AB15" s="101"/>
      <c r="AC15" s="103"/>
    </row>
    <row r="16" spans="1:34" ht="18" customHeight="1" x14ac:dyDescent="0.25">
      <c r="A16" s="24" t="s">
        <v>0</v>
      </c>
      <c r="B16" s="19"/>
      <c r="C16" s="19"/>
      <c r="D16" s="19"/>
      <c r="E16" s="19"/>
      <c r="F16" s="19"/>
      <c r="G16" s="19"/>
      <c r="H16" s="45">
        <f>SUM(H4:H15)</f>
        <v>990</v>
      </c>
      <c r="I16" s="6"/>
      <c r="J16" s="37" t="s">
        <v>0</v>
      </c>
      <c r="K16" s="48">
        <f>SUM(K4:K15)</f>
        <v>990</v>
      </c>
      <c r="L16" s="77">
        <f>SUM(L4:L15)</f>
        <v>2</v>
      </c>
      <c r="M16" s="77">
        <f t="shared" ref="M16:P16" si="6">SUM(M4:M15)</f>
        <v>0</v>
      </c>
      <c r="N16" s="77">
        <f t="shared" si="6"/>
        <v>0</v>
      </c>
      <c r="O16" s="77">
        <f t="shared" si="6"/>
        <v>0</v>
      </c>
      <c r="P16" s="78">
        <f t="shared" si="6"/>
        <v>2</v>
      </c>
      <c r="Q16" s="72"/>
      <c r="R16" s="72"/>
      <c r="S16" s="63">
        <f>+MAX(S4:S15)</f>
        <v>86</v>
      </c>
      <c r="T16" s="127"/>
      <c r="U16" s="19"/>
      <c r="V16" s="19"/>
      <c r="W16" s="19"/>
      <c r="X16" s="19"/>
      <c r="Y16" s="19"/>
      <c r="Z16" s="20"/>
      <c r="AA16" s="17"/>
    </row>
    <row r="17" spans="1:28" ht="18" customHeight="1" x14ac:dyDescent="0.25">
      <c r="A17" s="110" t="s">
        <v>5</v>
      </c>
      <c r="B17" s="111">
        <f>SMALL(B4:B15,COUNTIF(B4:B15,"&lt;=0")+1)</f>
        <v>81</v>
      </c>
      <c r="C17" s="111">
        <f t="shared" ref="C17:G17" si="7">SMALL(C4:C15,COUNTIF(C4:C15,"&lt;=0")+1)</f>
        <v>78</v>
      </c>
      <c r="D17" s="111">
        <f t="shared" si="7"/>
        <v>85</v>
      </c>
      <c r="E17" s="111">
        <f t="shared" si="7"/>
        <v>84</v>
      </c>
      <c r="F17" s="111">
        <f t="shared" si="7"/>
        <v>84</v>
      </c>
      <c r="G17" s="111">
        <f t="shared" si="7"/>
        <v>75</v>
      </c>
      <c r="H17" s="111">
        <f>SMALL(H4:H15,COUNTIF(H4:H15,"&lt;=0")+1)</f>
        <v>488</v>
      </c>
      <c r="I17" s="6"/>
      <c r="J17" s="30" t="s">
        <v>5</v>
      </c>
      <c r="K17" s="31">
        <f>SMALL(K4:K15,COUNTIF(K4:K15,"&lt;=0")+1)</f>
        <v>488</v>
      </c>
      <c r="L17" s="72"/>
      <c r="M17" s="72"/>
      <c r="N17" s="72"/>
      <c r="O17" s="72"/>
      <c r="P17" s="72"/>
      <c r="Q17" s="79"/>
      <c r="R17" s="72"/>
      <c r="T17" s="19"/>
      <c r="U17" s="19"/>
      <c r="V17" s="19"/>
      <c r="W17" s="19"/>
      <c r="X17" s="19"/>
      <c r="Y17" s="19"/>
      <c r="Z17" s="20"/>
      <c r="AA17" s="17"/>
      <c r="AB17" s="105"/>
    </row>
    <row r="18" spans="1:28" ht="18" customHeight="1" x14ac:dyDescent="0.25">
      <c r="A18" s="112" t="s">
        <v>6</v>
      </c>
      <c r="B18" s="71">
        <f t="shared" ref="B18:H18" si="8">AVERAGEIF(B4:B15,"&gt;0")</f>
        <v>82</v>
      </c>
      <c r="C18" s="71">
        <f t="shared" si="8"/>
        <v>81.5</v>
      </c>
      <c r="D18" s="71">
        <f t="shared" si="8"/>
        <v>85</v>
      </c>
      <c r="E18" s="71">
        <f t="shared" si="8"/>
        <v>84.5</v>
      </c>
      <c r="F18" s="71">
        <f t="shared" si="8"/>
        <v>85</v>
      </c>
      <c r="G18" s="71">
        <f t="shared" si="8"/>
        <v>77</v>
      </c>
      <c r="H18" s="71">
        <f t="shared" si="8"/>
        <v>495</v>
      </c>
      <c r="I18" s="6"/>
      <c r="J18" s="32" t="s">
        <v>6</v>
      </c>
      <c r="K18" s="33">
        <f>AVERAGEIF(K4:K15,"&gt;0")</f>
        <v>495</v>
      </c>
      <c r="L18" s="72"/>
      <c r="M18" s="72"/>
      <c r="N18" s="72"/>
      <c r="O18" s="72"/>
      <c r="P18" s="72"/>
      <c r="Q18" s="79"/>
      <c r="R18" s="72"/>
      <c r="T18" s="21"/>
      <c r="U18" s="21"/>
      <c r="V18" s="21"/>
      <c r="W18" s="21"/>
      <c r="X18" s="21"/>
      <c r="Y18" s="21"/>
      <c r="Z18" s="22"/>
      <c r="AA18" s="17"/>
      <c r="AB18" s="106"/>
    </row>
    <row r="19" spans="1:28" ht="18" customHeight="1" x14ac:dyDescent="0.25">
      <c r="A19" s="112" t="s">
        <v>7</v>
      </c>
      <c r="B19" s="71">
        <f t="array" ref="B19">+MEDIAN(IF(B4:B15&lt;&gt;0,B4:B15))</f>
        <v>82</v>
      </c>
      <c r="C19" s="71">
        <f t="array" ref="C19">+MEDIAN(IF(C4:C15&lt;&gt;0,C4:C15))</f>
        <v>81.5</v>
      </c>
      <c r="D19" s="71">
        <f t="array" ref="D19">+MEDIAN(IF(D4:D15&lt;&gt;0,D4:D15))</f>
        <v>85</v>
      </c>
      <c r="E19" s="71">
        <f t="array" ref="E19">+MEDIAN(IF(E4:E15&lt;&gt;0,E4:E15))</f>
        <v>84.5</v>
      </c>
      <c r="F19" s="71">
        <f t="array" ref="F19">+MEDIAN(IF(F4:F15&lt;&gt;0,F4:F15))</f>
        <v>85</v>
      </c>
      <c r="G19" s="71">
        <f t="array" ref="G19">+MEDIAN(IF(G4:G15&lt;&gt;0,G4:G15))</f>
        <v>77</v>
      </c>
      <c r="H19" s="71">
        <f t="array" ref="H19">+MEDIAN(IF(H4:H15&lt;&gt;0,H4:H15))</f>
        <v>495</v>
      </c>
      <c r="I19" s="6"/>
      <c r="J19" s="32" t="s">
        <v>7</v>
      </c>
      <c r="K19" s="33">
        <f t="array" ref="K19">+MEDIAN(IF(K4:K15&lt;&gt;0,K4:K15))</f>
        <v>495</v>
      </c>
      <c r="L19" s="72"/>
      <c r="M19" s="79"/>
      <c r="N19" s="72"/>
      <c r="O19" s="72"/>
      <c r="P19" s="72"/>
      <c r="Q19" s="72"/>
      <c r="R19" s="72"/>
      <c r="T19" s="94"/>
      <c r="U19" s="94"/>
      <c r="V19" s="94"/>
      <c r="W19" s="94"/>
      <c r="X19" s="94"/>
      <c r="Y19" s="94"/>
      <c r="Z19" s="95"/>
      <c r="AA19" s="17"/>
      <c r="AB19" s="106"/>
    </row>
    <row r="20" spans="1:28" ht="18" customHeight="1" x14ac:dyDescent="0.25">
      <c r="A20" s="115" t="s">
        <v>8</v>
      </c>
      <c r="B20" s="104">
        <f t="shared" ref="B20:H20" si="9">+MAX(B4:B15)</f>
        <v>83</v>
      </c>
      <c r="C20" s="104">
        <f t="shared" si="9"/>
        <v>85</v>
      </c>
      <c r="D20" s="104">
        <f t="shared" si="9"/>
        <v>85</v>
      </c>
      <c r="E20" s="104">
        <f t="shared" si="9"/>
        <v>85</v>
      </c>
      <c r="F20" s="104">
        <f t="shared" si="9"/>
        <v>86</v>
      </c>
      <c r="G20" s="104">
        <f t="shared" si="9"/>
        <v>79</v>
      </c>
      <c r="H20" s="104">
        <f t="shared" si="9"/>
        <v>502</v>
      </c>
      <c r="I20" s="6"/>
      <c r="J20" s="32" t="s">
        <v>8</v>
      </c>
      <c r="K20" s="33">
        <f>+MAX(K4:K15)</f>
        <v>502</v>
      </c>
      <c r="L20" s="72"/>
      <c r="M20" s="72"/>
      <c r="N20" s="72"/>
      <c r="O20" s="72"/>
      <c r="P20" s="72"/>
      <c r="Q20" s="72"/>
      <c r="R20" s="72"/>
      <c r="T20" s="19"/>
      <c r="U20" s="19"/>
      <c r="V20" s="19"/>
      <c r="W20" s="19"/>
      <c r="X20" s="19"/>
      <c r="Y20" s="19"/>
      <c r="Z20" s="20"/>
      <c r="AA20" s="17"/>
      <c r="AB20" s="106"/>
    </row>
    <row r="21" spans="1:28" ht="18" customHeight="1" x14ac:dyDescent="0.2">
      <c r="A21" s="112" t="s">
        <v>9</v>
      </c>
      <c r="B21" s="120">
        <f t="array" ref="B21">+STDEV(IF(B4:B15&gt;0,B4:B15))</f>
        <v>1.4142135623730951</v>
      </c>
      <c r="C21" s="120">
        <f t="array" ref="C21">+STDEV(IF(C4:C15&gt;0,C4:C15))</f>
        <v>4.9497474683058327</v>
      </c>
      <c r="D21" s="120">
        <f t="array" ref="D21">+STDEV(IF(D4:D15&gt;0,D4:D15))</f>
        <v>0</v>
      </c>
      <c r="E21" s="120">
        <f t="array" ref="E21">+STDEV(IF(E4:E15&gt;0,E4:E15))</f>
        <v>0.70710678118654757</v>
      </c>
      <c r="F21" s="120">
        <f t="array" ref="F21">+STDEV(IF(F4:F15&gt;0,F4:F15))</f>
        <v>1.4142135623730951</v>
      </c>
      <c r="G21" s="120">
        <f t="array" ref="G21">+STDEV(IF(G4:G15&gt;0,G4:G15))</f>
        <v>2.8284271247461903</v>
      </c>
      <c r="H21" s="120">
        <f t="array" ref="H21">+STDEV(IF(H4:H15&gt;0,H4:H15))</f>
        <v>9.8994949366116654</v>
      </c>
      <c r="I21" s="6"/>
      <c r="J21" s="32" t="s">
        <v>9</v>
      </c>
      <c r="K21" s="119">
        <f t="array" ref="K21">+STDEV(IF(K4:K15&gt;0,K4:K15))</f>
        <v>9.8994949366116654</v>
      </c>
      <c r="L21" s="72"/>
      <c r="M21" s="72"/>
      <c r="N21" s="72"/>
      <c r="O21" s="72"/>
      <c r="P21" s="72"/>
      <c r="Q21" s="72"/>
      <c r="R21" s="72"/>
      <c r="T21" s="19"/>
      <c r="U21" s="19"/>
      <c r="V21" s="19"/>
      <c r="W21" s="19"/>
      <c r="X21" s="19"/>
      <c r="Y21" s="19"/>
      <c r="Z21" s="20"/>
      <c r="AA21" s="17"/>
      <c r="AB21" s="107"/>
    </row>
    <row r="22" spans="1:28" ht="18" customHeight="1" thickBot="1" x14ac:dyDescent="0.3">
      <c r="A22" s="113" t="s">
        <v>4</v>
      </c>
      <c r="B22" s="114">
        <f>+(B20-B17)/B18</f>
        <v>2.4390243902439025E-2</v>
      </c>
      <c r="C22" s="114">
        <f t="shared" ref="C22:H22" si="10">+(C20-C17)/C18</f>
        <v>8.5889570552147243E-2</v>
      </c>
      <c r="D22" s="114">
        <f t="shared" si="10"/>
        <v>0</v>
      </c>
      <c r="E22" s="114">
        <f t="shared" si="10"/>
        <v>1.1834319526627219E-2</v>
      </c>
      <c r="F22" s="114">
        <f t="shared" si="10"/>
        <v>2.3529411764705882E-2</v>
      </c>
      <c r="G22" s="114">
        <f t="shared" si="10"/>
        <v>5.1948051948051951E-2</v>
      </c>
      <c r="H22" s="114">
        <f t="shared" si="10"/>
        <v>2.8282828282828285E-2</v>
      </c>
      <c r="I22" s="6"/>
      <c r="J22" s="34" t="s">
        <v>4</v>
      </c>
      <c r="K22" s="35">
        <f>+K21/K18</f>
        <v>1.9998979669922555E-2</v>
      </c>
      <c r="O22" s="65"/>
      <c r="P22" s="65"/>
      <c r="T22" s="19"/>
      <c r="U22" s="19"/>
      <c r="V22" s="19"/>
      <c r="W22" s="19"/>
      <c r="X22" s="19"/>
      <c r="Y22" s="19"/>
      <c r="Z22" s="20"/>
      <c r="AA22" s="17"/>
      <c r="AB22" s="108"/>
    </row>
    <row r="23" spans="1:28" ht="18" customHeight="1" thickTop="1" x14ac:dyDescent="0.2">
      <c r="A23" s="18"/>
      <c r="B23" s="19"/>
      <c r="C23" s="19"/>
      <c r="D23" s="19"/>
      <c r="E23" s="19"/>
      <c r="F23" s="19"/>
      <c r="G23" s="19"/>
      <c r="H23" s="20"/>
      <c r="I23" s="6"/>
      <c r="T23" s="19"/>
      <c r="U23" s="19"/>
      <c r="V23" s="19"/>
      <c r="W23" s="19"/>
      <c r="X23" s="19"/>
      <c r="Y23" s="19"/>
      <c r="Z23" s="20"/>
      <c r="AA23" s="17"/>
    </row>
    <row r="24" spans="1:28" ht="18" customHeight="1" x14ac:dyDescent="0.2">
      <c r="A24" s="18"/>
      <c r="B24" s="19"/>
      <c r="C24" s="19"/>
      <c r="D24" s="19"/>
      <c r="E24" s="19"/>
      <c r="F24" s="19"/>
      <c r="G24" s="19"/>
      <c r="H24" s="20"/>
      <c r="I24" s="6"/>
      <c r="J24" s="7" t="s">
        <v>18</v>
      </c>
      <c r="K24" s="26"/>
      <c r="L24" s="26"/>
      <c r="M24" s="26"/>
      <c r="N24" s="26"/>
      <c r="O24" s="26"/>
      <c r="P24" s="26"/>
      <c r="Q24" s="25"/>
      <c r="R24" s="25"/>
      <c r="S24" s="25"/>
      <c r="T24" s="19"/>
      <c r="U24" s="19"/>
      <c r="V24" s="19"/>
      <c r="W24" s="19"/>
      <c r="X24" s="19"/>
      <c r="Y24" s="19"/>
      <c r="Z24" s="20"/>
      <c r="AA24" s="17"/>
    </row>
    <row r="25" spans="1:28" ht="18" customHeight="1" x14ac:dyDescent="0.2">
      <c r="A25" s="18"/>
      <c r="B25" s="19"/>
      <c r="C25" s="19"/>
      <c r="D25" s="19"/>
      <c r="E25" s="19"/>
      <c r="F25" s="19"/>
      <c r="G25" s="19"/>
      <c r="H25" s="20"/>
      <c r="I25" s="6"/>
      <c r="J25" s="39" t="s">
        <v>13</v>
      </c>
      <c r="K25" s="25"/>
      <c r="L25" s="25"/>
      <c r="M25" s="25"/>
      <c r="N25" s="25"/>
      <c r="O25" s="25"/>
      <c r="P25" s="25"/>
      <c r="Q25" s="25"/>
      <c r="R25" s="25"/>
      <c r="S25" s="25"/>
      <c r="T25" s="19"/>
      <c r="U25" s="19"/>
      <c r="V25" s="19"/>
      <c r="W25" s="19"/>
      <c r="X25" s="19"/>
      <c r="Y25" s="19"/>
      <c r="Z25" s="20"/>
      <c r="AA25" s="17"/>
    </row>
    <row r="26" spans="1:28" ht="18" customHeight="1" x14ac:dyDescent="0.25">
      <c r="A26" s="6"/>
      <c r="B26" s="21"/>
      <c r="C26" s="21"/>
      <c r="D26" s="21"/>
      <c r="E26" s="21"/>
      <c r="F26" s="21"/>
      <c r="G26" s="21"/>
      <c r="H26" s="22"/>
      <c r="I26" s="6"/>
      <c r="J26" s="39" t="s">
        <v>14</v>
      </c>
      <c r="K26" s="25"/>
      <c r="L26" s="25"/>
      <c r="M26" s="25"/>
      <c r="N26" s="25"/>
      <c r="O26" s="25"/>
      <c r="P26" s="25"/>
      <c r="Q26" s="25"/>
      <c r="R26" s="25"/>
      <c r="S26" s="25"/>
      <c r="T26" s="21"/>
      <c r="U26" s="21"/>
      <c r="V26" s="21"/>
      <c r="W26" s="21"/>
      <c r="X26" s="21"/>
      <c r="Y26" s="21"/>
      <c r="Z26" s="22"/>
      <c r="AA26" s="17"/>
    </row>
    <row r="27" spans="1:28" x14ac:dyDescent="0.2">
      <c r="A27" s="6"/>
      <c r="B27" s="6"/>
      <c r="C27" s="6"/>
      <c r="D27" s="6"/>
      <c r="E27" s="6"/>
      <c r="F27" s="6"/>
      <c r="G27" s="6"/>
      <c r="H27" s="6"/>
      <c r="I27" s="6"/>
      <c r="J27" s="39" t="s">
        <v>15</v>
      </c>
      <c r="K27" s="25"/>
      <c r="L27" s="25"/>
      <c r="M27" s="25"/>
      <c r="N27" s="25"/>
      <c r="O27" s="25"/>
      <c r="P27" s="25"/>
      <c r="Q27" s="25"/>
      <c r="R27" s="25"/>
      <c r="S27" s="25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">
      <c r="A28" s="6"/>
      <c r="B28" s="6"/>
      <c r="C28" s="6"/>
      <c r="D28" s="6"/>
      <c r="E28" s="6"/>
      <c r="F28" s="6"/>
      <c r="G28" s="6"/>
      <c r="H28" s="6"/>
      <c r="I28" s="6"/>
      <c r="J28" s="40" t="s">
        <v>26</v>
      </c>
      <c r="K28" s="25"/>
      <c r="L28" s="25"/>
      <c r="M28" s="25"/>
      <c r="N28" s="25"/>
      <c r="O28" s="25"/>
      <c r="P28" s="25"/>
      <c r="Q28" s="25"/>
      <c r="R28" s="25"/>
      <c r="S28" s="25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x14ac:dyDescent="0.2">
      <c r="A29" s="6"/>
      <c r="B29" s="6"/>
      <c r="C29" s="6"/>
      <c r="D29" s="6"/>
      <c r="E29" s="6"/>
      <c r="F29" s="6"/>
      <c r="G29" s="6"/>
      <c r="H29" s="6"/>
      <c r="I29" s="6"/>
      <c r="J29" s="41" t="s">
        <v>27</v>
      </c>
      <c r="K29" s="25"/>
      <c r="L29" s="25"/>
      <c r="M29" s="25"/>
      <c r="N29" s="25"/>
      <c r="O29" s="25"/>
      <c r="P29" s="25"/>
      <c r="Q29" s="25"/>
      <c r="R29" s="25"/>
      <c r="S29" s="64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">
      <c r="A30" s="6"/>
      <c r="B30" s="6"/>
      <c r="C30" s="6"/>
      <c r="D30" s="6"/>
      <c r="E30" s="6"/>
      <c r="F30" s="6"/>
      <c r="G30" s="6"/>
      <c r="H30" s="6"/>
      <c r="I30" s="6"/>
      <c r="S30" s="64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5.75" x14ac:dyDescent="0.25">
      <c r="A31" s="6"/>
      <c r="B31" s="6"/>
      <c r="C31" s="6"/>
      <c r="D31" s="6"/>
      <c r="E31" s="6"/>
      <c r="F31" s="6"/>
      <c r="G31" s="6"/>
      <c r="H31" s="6"/>
      <c r="I31" s="6"/>
      <c r="K31" s="162"/>
      <c r="S31" s="64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5.75" x14ac:dyDescent="0.25">
      <c r="A32" s="6"/>
      <c r="B32" s="6"/>
      <c r="C32" s="6"/>
      <c r="D32" s="6"/>
      <c r="E32" s="6"/>
      <c r="F32" s="6"/>
      <c r="G32" s="6"/>
      <c r="H32" s="6"/>
      <c r="I32" s="6"/>
      <c r="K32" s="62"/>
      <c r="O32" s="16"/>
      <c r="S32" s="64"/>
      <c r="T32" s="17"/>
      <c r="U32" s="17"/>
      <c r="V32" s="17"/>
      <c r="W32" s="17"/>
      <c r="X32" s="17"/>
      <c r="Y32" s="17"/>
      <c r="Z32" s="17"/>
      <c r="AA32" s="17"/>
    </row>
    <row r="33" spans="1:27" x14ac:dyDescent="0.2">
      <c r="A33" s="6"/>
      <c r="B33" s="6"/>
      <c r="C33" s="6"/>
      <c r="D33" s="6"/>
      <c r="E33" s="6"/>
      <c r="F33" s="6"/>
      <c r="G33" s="6"/>
      <c r="H33" s="6"/>
      <c r="I33" s="6"/>
      <c r="S33" s="64"/>
      <c r="T33" s="17"/>
      <c r="U33" s="17"/>
      <c r="V33" s="17"/>
      <c r="W33" s="17"/>
      <c r="X33" s="17"/>
      <c r="Y33" s="17"/>
      <c r="Z33" s="17"/>
      <c r="AA33" s="17"/>
    </row>
    <row r="34" spans="1:27" x14ac:dyDescent="0.2">
      <c r="A34" s="6"/>
      <c r="B34" s="6"/>
      <c r="C34" s="6"/>
      <c r="D34" s="6"/>
      <c r="E34" s="6"/>
      <c r="F34" s="6"/>
      <c r="G34" s="6"/>
      <c r="H34" s="6"/>
      <c r="I34" s="6"/>
      <c r="S34" s="64"/>
      <c r="T34" s="17"/>
      <c r="U34" s="17"/>
      <c r="V34" s="17"/>
      <c r="W34" s="17"/>
      <c r="X34" s="17"/>
      <c r="Y34" s="17"/>
      <c r="Z34" s="17"/>
      <c r="AA34" s="17"/>
    </row>
    <row r="35" spans="1:27" ht="15.75" x14ac:dyDescent="0.25">
      <c r="O35" s="16"/>
      <c r="S35" s="64"/>
    </row>
    <row r="36" spans="1:27" x14ac:dyDescent="0.2">
      <c r="S36" s="64"/>
    </row>
    <row r="37" spans="1:27" ht="15.75" x14ac:dyDescent="0.25">
      <c r="O37" s="65"/>
      <c r="P37" s="163"/>
      <c r="S37" s="64"/>
    </row>
    <row r="38" spans="1:27" x14ac:dyDescent="0.2">
      <c r="S38" s="64"/>
    </row>
    <row r="39" spans="1:27" x14ac:dyDescent="0.2">
      <c r="S39" s="64"/>
    </row>
    <row r="40" spans="1:27" x14ac:dyDescent="0.2">
      <c r="S40" s="25"/>
    </row>
  </sheetData>
  <sheetProtection sheet="1" objects="1" scenarios="1"/>
  <mergeCells count="1">
    <mergeCell ref="AD1:AH1"/>
  </mergeCells>
  <phoneticPr fontId="0" type="noConversion"/>
  <pageMargins left="0.75" right="0.75" top="1" bottom="1" header="0" footer="0"/>
  <headerFooter alignWithMargins="0"/>
  <ignoredErrors>
    <ignoredError sqref="H16" unlockedFormula="1"/>
    <ignoredError sqref="B17:G21 S4:T15" formulaRange="1"/>
    <ignoredError sqref="H4:H15" formulaRange="1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Instrucciones</vt:lpstr>
      <vt:lpstr>Clasificación Final</vt:lpstr>
      <vt:lpstr>RESUMEN</vt:lpstr>
      <vt:lpstr>TOTALES</vt:lpstr>
      <vt:lpstr>Estadísticas</vt:lpstr>
      <vt:lpstr>Alcor</vt:lpstr>
      <vt:lpstr>Andrés</vt:lpstr>
      <vt:lpstr>Arguedas</vt:lpstr>
      <vt:lpstr>Arjona</vt:lpstr>
      <vt:lpstr>Arriaga</vt:lpstr>
      <vt:lpstr>Bañeza</vt:lpstr>
      <vt:lpstr>Bellmont</vt:lpstr>
      <vt:lpstr>Daniel </vt:lpstr>
      <vt:lpstr>Diez</vt:lpstr>
      <vt:lpstr>Flores</vt:lpstr>
      <vt:lpstr>Gimeno</vt:lpstr>
      <vt:lpstr>Grzegorz</vt:lpstr>
      <vt:lpstr>Joaquín LR</vt:lpstr>
      <vt:lpstr>José Ign MB</vt:lpstr>
      <vt:lpstr>Julián</vt:lpstr>
      <vt:lpstr>López</vt:lpstr>
      <vt:lpstr>Montse</vt:lpstr>
      <vt:lpstr>Pablo</vt:lpstr>
      <vt:lpstr>Panisello</vt:lpstr>
      <vt:lpstr>S</vt:lpstr>
    </vt:vector>
  </TitlesOfParts>
  <Company>JCA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Fernando Diez</cp:lastModifiedBy>
  <dcterms:created xsi:type="dcterms:W3CDTF">2008-04-05T10:18:33Z</dcterms:created>
  <dcterms:modified xsi:type="dcterms:W3CDTF">2026-07-12T15:37:45Z</dcterms:modified>
</cp:coreProperties>
</file>